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C:\Users\USER\Dropbox\Unicef 2020\BELDS\Work\Examples of Action Plans\"/>
    </mc:Choice>
  </mc:AlternateContent>
  <xr:revisionPtr revIDLastSave="0" documentId="8_{C8BD2E1B-D604-4EE1-B14F-9B4802868EBA}" xr6:coauthVersionLast="45" xr6:coauthVersionMax="45" xr10:uidLastSave="{00000000-0000-0000-0000-000000000000}"/>
  <bookViews>
    <workbookView xWindow="-120" yWindow="-120" windowWidth="21840" windowHeight="13140" tabRatio="868" activeTab="3" xr2:uid="{00000000-000D-0000-FFFF-FFFF00000000}"/>
  </bookViews>
  <sheets>
    <sheet name="Summary" sheetId="14" r:id="rId1"/>
    <sheet name="PP1" sheetId="13" r:id="rId2"/>
    <sheet name="PP2" sheetId="16" r:id="rId3"/>
    <sheet name="PP3" sheetId="17" r:id="rId4"/>
    <sheet name="PP4" sheetId="1" r:id="rId5"/>
    <sheet name="PP5" sheetId="19" r:id="rId6"/>
    <sheet name="PP6" sheetId="23" r:id="rId7"/>
    <sheet name="Components" sheetId="12" r:id="rId8"/>
    <sheet name="KPI" sheetId="2" r:id="rId9"/>
    <sheet name="Sheet1" sheetId="10" state="hidden" r:id="rId10"/>
    <sheet name="Ignore" sheetId="7"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complete" localSheetId="2">[1]Ignore!$P$9:$P$11</definedName>
    <definedName name="complete" localSheetId="5">[2]Ignore!$P$9:$P$11</definedName>
    <definedName name="complete">[3]Ignore!$P$9:$P$11</definedName>
    <definedName name="Component" localSheetId="1">[4]Components!$L$5:$L$9</definedName>
    <definedName name="Component" localSheetId="2">[5]Components!$L$5:$L$9</definedName>
    <definedName name="Component" localSheetId="3">[6]Components!$L$5:$L$9</definedName>
    <definedName name="Component" localSheetId="5">[7]Components!$L$5:$L$9</definedName>
    <definedName name="Component" localSheetId="6">[8]Components!$L$5:$L$9</definedName>
    <definedName name="Component" localSheetId="0">[4]Components!$L$5:$L$9</definedName>
    <definedName name="Component">Components!$L$5:$L$9</definedName>
    <definedName name="Exisisting" localSheetId="7">#REF!</definedName>
    <definedName name="Exisisting" localSheetId="1">#REF!</definedName>
    <definedName name="Exisisting" localSheetId="2">#REF!</definedName>
    <definedName name="Exisisting" localSheetId="3">#REF!</definedName>
    <definedName name="Exisisting" localSheetId="6">#REF!</definedName>
    <definedName name="Exisisting" localSheetId="0">#REF!</definedName>
    <definedName name="Exisisting">#REF!</definedName>
    <definedName name="from2007">Ignore!$P$9:$P$11</definedName>
    <definedName name="Goods">Ignore!$N$8:$N$11</definedName>
    <definedName name="IA" localSheetId="0">Summary!$AB$9:$AB$70</definedName>
    <definedName name="IA">#REF!</definedName>
    <definedName name="ImpAg" localSheetId="1">'[4]Summary PP1'!$AA$8:$AA$75</definedName>
    <definedName name="ImpAg" localSheetId="2">#REF!</definedName>
    <definedName name="ImpAg" localSheetId="3">'[6]Summary PP3'!$AA$8:$AA$75</definedName>
    <definedName name="ImpAg" localSheetId="5">[7]Summary!$AA$8:$AA$75</definedName>
    <definedName name="ImpAg" localSheetId="6">[8]Summary!$AA$8:$AA$75</definedName>
    <definedName name="ImpAg" localSheetId="0">Summary!$AB$9:$AB$71</definedName>
    <definedName name="ImpAg">#REF!</definedName>
    <definedName name="KPI" localSheetId="1">[4]Sheet1!$A$2:$A$55</definedName>
    <definedName name="KPI" localSheetId="2">[5]Sheet1!$A$2:$A$55</definedName>
    <definedName name="KPI" localSheetId="3">[6]Sheet1!$A$2:$A$55</definedName>
    <definedName name="KPI" localSheetId="5">[7]Sheet1!$A$2:$A$55</definedName>
    <definedName name="KPI" localSheetId="6">[8]Sheet1!$A$2:$A$55</definedName>
    <definedName name="KPI" localSheetId="0">[4]Sheet1!$A$2:$A$55</definedName>
    <definedName name="KPI">Sheet1!$A$2:$A$55</definedName>
    <definedName name="New">Ignore!$P$9:$P$10</definedName>
    <definedName name="OutcomeCodes" localSheetId="7">#REF!</definedName>
    <definedName name="OutcomeCodes" localSheetId="1">#REF!</definedName>
    <definedName name="OutcomeCodes" localSheetId="2">#REF!</definedName>
    <definedName name="OutcomeCodes" localSheetId="3">#REF!</definedName>
    <definedName name="OutcomeCodes" localSheetId="6">#REF!</definedName>
    <definedName name="OutcomeCodes" localSheetId="0">#REF!</definedName>
    <definedName name="OutcomeCodes">#REF!</definedName>
    <definedName name="perdiems">Ignore!$D$9:$D$17</definedName>
    <definedName name="priority">Ignore!$F$14:$F$81</definedName>
    <definedName name="Priority_Programme" localSheetId="1">[4]Components!$K$5:$K$10</definedName>
    <definedName name="Priority_Programme" localSheetId="2">[5]Components!$K$5:$K$10</definedName>
    <definedName name="Priority_Programme" localSheetId="3">[6]Components!$K$5:$K$10</definedName>
    <definedName name="Priority_Programme" localSheetId="5">[7]Components!$K$5:$K$10</definedName>
    <definedName name="Priority_Programme" localSheetId="6">[8]Components!$K$5:$K$10</definedName>
    <definedName name="Priority_Programme" localSheetId="0">[4]Components!$K$5:$K$10</definedName>
    <definedName name="Priority_Programme">Components!$K$5:$K$10</definedName>
    <definedName name="prof">Ignore!$J$9:$J$11</definedName>
    <definedName name="quarters">Ignore!$K$14:$K$28</definedName>
    <definedName name="refreshments">Ignore!$F$9:$F$11</definedName>
    <definedName name="result" localSheetId="7">#REF!</definedName>
    <definedName name="result" localSheetId="1">#REF!</definedName>
    <definedName name="result" localSheetId="2">#REF!</definedName>
    <definedName name="result" localSheetId="3">#REF!</definedName>
    <definedName name="result" localSheetId="6">#REF!</definedName>
    <definedName name="result" localSheetId="0">#REF!</definedName>
    <definedName name="result">#REF!</definedName>
    <definedName name="results">Ignore!$J$14:$J$36</definedName>
    <definedName name="rolling">Ignore!$M$14:$M$15</definedName>
    <definedName name="schgra" localSheetId="7">#REF!</definedName>
    <definedName name="schgra" localSheetId="1">#REF!</definedName>
    <definedName name="schgra" localSheetId="2">#REF!</definedName>
    <definedName name="schgra" localSheetId="3">#REF!</definedName>
    <definedName name="schgra" localSheetId="6">#REF!</definedName>
    <definedName name="schgra" localSheetId="0">#REF!</definedName>
    <definedName name="schgra">#REF!</definedName>
    <definedName name="SG" localSheetId="7">#REF!</definedName>
    <definedName name="SG" localSheetId="1">#REF!</definedName>
    <definedName name="SG" localSheetId="2">#REF!</definedName>
    <definedName name="SG" localSheetId="3">#REF!</definedName>
    <definedName name="SG" localSheetId="6">#REF!</definedName>
    <definedName name="SG" localSheetId="0">#REF!</definedName>
    <definedName name="SG">#REF!</definedName>
    <definedName name="stationary">Ignore!$H$9:$H$11</definedName>
    <definedName name="status2007">Ignore!$A$9:$A$11</definedName>
    <definedName name="Status2008">Ignore!$B$9:$B$10</definedName>
    <definedName name="Sub_Component" localSheetId="1">[4]Components!$M$5:$M$8</definedName>
    <definedName name="Sub_Component" localSheetId="2">[5]Components!$M$5:$M$8</definedName>
    <definedName name="Sub_Component" localSheetId="3">[6]Components!$M$5:$M$8</definedName>
    <definedName name="Sub_Component" localSheetId="5">[7]Components!$M$5:$M$8</definedName>
    <definedName name="Sub_Component" localSheetId="6">[8]Components!$M$5:$M$8</definedName>
    <definedName name="Sub_Component" localSheetId="0">[4]Components!$M$5:$M$8</definedName>
    <definedName name="Sub_Component">Components!$M$5:$M$8</definedName>
    <definedName name="subcomp">Ignore!$H$14:$H$33</definedName>
    <definedName name="subcomponent">Ignore!$H$14:$H$33</definedName>
    <definedName name="trainer">Ignore!$J$9:$J$10</definedName>
    <definedName name="type">Ignore!$N$9:$N$11</definedName>
    <definedName name="venue">Ignore!$L$9:$L$10</definedName>
    <definedName name="venues">Ignore!$L$9:$L$11</definedName>
    <definedName name="where">Ignore!$R$8:$R$65</definedName>
    <definedName name="Year">Sheet1!$C$2:$C$6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9" i="1" l="1"/>
  <c r="X46" i="1"/>
  <c r="X47" i="1"/>
  <c r="X48" i="1"/>
  <c r="X43" i="1"/>
  <c r="W565" i="16" l="1"/>
  <c r="V565" i="16"/>
  <c r="U565" i="16"/>
  <c r="T565" i="16"/>
  <c r="S565" i="16"/>
  <c r="T563" i="16"/>
  <c r="X563" i="16"/>
  <c r="T564" i="16"/>
  <c r="X564" i="16" s="1"/>
  <c r="W562" i="16"/>
  <c r="V562" i="16"/>
  <c r="U562" i="16"/>
  <c r="T562" i="16"/>
  <c r="S562" i="16"/>
  <c r="X561" i="16"/>
  <c r="W561" i="16"/>
  <c r="V561" i="16"/>
  <c r="U561" i="16"/>
  <c r="T561" i="16"/>
  <c r="S561" i="16"/>
  <c r="X560" i="16"/>
  <c r="W560" i="16"/>
  <c r="V560" i="16"/>
  <c r="U560" i="16"/>
  <c r="T560" i="16"/>
  <c r="S560" i="16"/>
  <c r="X559" i="16"/>
  <c r="W559" i="16"/>
  <c r="V559" i="16"/>
  <c r="U559" i="16"/>
  <c r="T559" i="16"/>
  <c r="S559" i="16"/>
  <c r="T558" i="16"/>
  <c r="S558" i="16"/>
  <c r="X557" i="16"/>
  <c r="W557" i="16"/>
  <c r="V557" i="16"/>
  <c r="U557" i="16"/>
  <c r="T557" i="16"/>
  <c r="S557" i="16"/>
  <c r="W556" i="16"/>
  <c r="V556" i="16"/>
  <c r="U556" i="16"/>
  <c r="T556" i="16"/>
  <c r="S556" i="16"/>
  <c r="X555" i="16"/>
  <c r="W555" i="16"/>
  <c r="V555" i="16"/>
  <c r="U555" i="16"/>
  <c r="T555" i="16"/>
  <c r="S555" i="16"/>
  <c r="X554" i="16"/>
  <c r="W554" i="16"/>
  <c r="V554" i="16"/>
  <c r="U554" i="16"/>
  <c r="T554" i="16"/>
  <c r="S554" i="16"/>
  <c r="W553" i="16"/>
  <c r="V553" i="16"/>
  <c r="U553" i="16"/>
  <c r="T553" i="16"/>
  <c r="S553" i="16"/>
  <c r="W552" i="16"/>
  <c r="V552" i="16"/>
  <c r="U552" i="16"/>
  <c r="T552" i="16"/>
  <c r="S552" i="16"/>
  <c r="T551" i="16"/>
  <c r="U551" i="16" s="1"/>
  <c r="W550" i="16"/>
  <c r="V550" i="16"/>
  <c r="U550" i="16"/>
  <c r="T550" i="16"/>
  <c r="S550" i="16"/>
  <c r="W549" i="16"/>
  <c r="V549" i="16"/>
  <c r="U549" i="16"/>
  <c r="T549" i="16"/>
  <c r="S549" i="16"/>
  <c r="W548" i="16"/>
  <c r="V548" i="16"/>
  <c r="U548" i="16"/>
  <c r="T548" i="16"/>
  <c r="S548" i="16"/>
  <c r="S547" i="16"/>
  <c r="U546" i="16"/>
  <c r="V546" i="16"/>
  <c r="W546" i="16"/>
  <c r="S546" i="16"/>
  <c r="T546" i="16"/>
  <c r="S545" i="16"/>
  <c r="V545" i="16" s="1"/>
  <c r="U543" i="16"/>
  <c r="V543" i="16"/>
  <c r="W543" i="16"/>
  <c r="S543" i="16"/>
  <c r="W519" i="16"/>
  <c r="V519" i="16"/>
  <c r="U519" i="16"/>
  <c r="T519" i="16"/>
  <c r="S519" i="16"/>
  <c r="W520" i="16"/>
  <c r="V520" i="16"/>
  <c r="U520" i="16"/>
  <c r="T520" i="16"/>
  <c r="S520" i="16"/>
  <c r="W521" i="16"/>
  <c r="V521" i="16"/>
  <c r="U521" i="16"/>
  <c r="T521" i="16"/>
  <c r="S521" i="16"/>
  <c r="X521" i="16" s="1"/>
  <c r="W522" i="16"/>
  <c r="V522" i="16"/>
  <c r="U522" i="16"/>
  <c r="T522" i="16"/>
  <c r="S522" i="16"/>
  <c r="W523" i="16"/>
  <c r="V523" i="16"/>
  <c r="U523" i="16"/>
  <c r="T523" i="16"/>
  <c r="S523" i="16"/>
  <c r="S524" i="16"/>
  <c r="W525" i="16"/>
  <c r="V525" i="16"/>
  <c r="U525" i="16"/>
  <c r="T525" i="16"/>
  <c r="S525" i="16"/>
  <c r="X525" i="16" s="1"/>
  <c r="W526" i="16"/>
  <c r="V526" i="16"/>
  <c r="U526" i="16"/>
  <c r="T526" i="16"/>
  <c r="S526" i="16"/>
  <c r="W527" i="16"/>
  <c r="V527" i="16"/>
  <c r="U527" i="16"/>
  <c r="T527" i="16"/>
  <c r="S527" i="16"/>
  <c r="W528" i="16"/>
  <c r="V528" i="16"/>
  <c r="U528" i="16"/>
  <c r="T528" i="16"/>
  <c r="S528" i="16"/>
  <c r="S529" i="16"/>
  <c r="T529" i="16"/>
  <c r="U529" i="16"/>
  <c r="V529" i="16"/>
  <c r="W529" i="16"/>
  <c r="S530" i="16"/>
  <c r="T530" i="16"/>
  <c r="U530" i="16"/>
  <c r="V530" i="16"/>
  <c r="W530" i="16"/>
  <c r="S531" i="16"/>
  <c r="T531" i="16"/>
  <c r="U531" i="16"/>
  <c r="X531" i="16" s="1"/>
  <c r="V531" i="16"/>
  <c r="W531" i="16"/>
  <c r="S532" i="16"/>
  <c r="T532" i="16"/>
  <c r="U532" i="16"/>
  <c r="V532" i="16"/>
  <c r="W532" i="16"/>
  <c r="S533" i="16"/>
  <c r="T533" i="16"/>
  <c r="U533" i="16"/>
  <c r="V533" i="16"/>
  <c r="W533" i="16"/>
  <c r="S534" i="16"/>
  <c r="T534" i="16"/>
  <c r="U534" i="16"/>
  <c r="V534" i="16"/>
  <c r="W534" i="16"/>
  <c r="S535" i="16"/>
  <c r="T535" i="16"/>
  <c r="U535" i="16"/>
  <c r="V535" i="16"/>
  <c r="W535" i="16"/>
  <c r="S536" i="16"/>
  <c r="U536" i="16"/>
  <c r="V536" i="16"/>
  <c r="W536" i="16"/>
  <c r="T536" i="16"/>
  <c r="S537" i="16"/>
  <c r="V537" i="16"/>
  <c r="W537" i="16"/>
  <c r="U537" i="16"/>
  <c r="T537" i="16"/>
  <c r="S538" i="16"/>
  <c r="T538" i="16"/>
  <c r="U538" i="16"/>
  <c r="V538" i="16"/>
  <c r="T540" i="16"/>
  <c r="U540" i="16"/>
  <c r="V540" i="16"/>
  <c r="W540" i="16"/>
  <c r="S540" i="16"/>
  <c r="U541" i="16"/>
  <c r="V541" i="16"/>
  <c r="W541" i="16"/>
  <c r="S541" i="16"/>
  <c r="T541" i="16"/>
  <c r="G513" i="16" a="1"/>
  <c r="G513" i="16" s="1"/>
  <c r="G514" i="16" a="1"/>
  <c r="G514" i="16" s="1"/>
  <c r="G515" i="16" a="1"/>
  <c r="G515" i="16" s="1"/>
  <c r="G516" i="16" a="1"/>
  <c r="G516" i="16" s="1"/>
  <c r="G517" i="16" a="1"/>
  <c r="G517" i="16" s="1"/>
  <c r="G518" i="16" a="1"/>
  <c r="G518" i="16" s="1"/>
  <c r="G519" i="16" a="1"/>
  <c r="G519" i="16" s="1"/>
  <c r="G520" i="16" a="1"/>
  <c r="G520" i="16" s="1"/>
  <c r="G521" i="16" a="1"/>
  <c r="G521" i="16" s="1"/>
  <c r="G522" i="16" a="1"/>
  <c r="G522" i="16" s="1"/>
  <c r="G523" i="16" a="1"/>
  <c r="G523" i="16" s="1"/>
  <c r="G524" i="16" a="1"/>
  <c r="G524" i="16" s="1"/>
  <c r="G525" i="16" a="1"/>
  <c r="G525" i="16" s="1"/>
  <c r="G526" i="16" a="1"/>
  <c r="G526" i="16" s="1"/>
  <c r="G527" i="16" a="1"/>
  <c r="G527" i="16" s="1"/>
  <c r="G528" i="16" a="1"/>
  <c r="G528" i="16" s="1"/>
  <c r="G529" i="16" a="1"/>
  <c r="G529" i="16" s="1"/>
  <c r="G530" i="16" a="1"/>
  <c r="G530" i="16" s="1"/>
  <c r="G531" i="16" a="1"/>
  <c r="G531" i="16" s="1"/>
  <c r="G532" i="16" a="1"/>
  <c r="G532" i="16" s="1"/>
  <c r="G533" i="16" a="1"/>
  <c r="G533" i="16" s="1"/>
  <c r="G534" i="16" a="1"/>
  <c r="G534" i="16" s="1"/>
  <c r="G535" i="16" a="1"/>
  <c r="G535" i="16" s="1"/>
  <c r="G536" i="16" a="1"/>
  <c r="G536" i="16" s="1"/>
  <c r="G537" i="16" a="1"/>
  <c r="G537" i="16" s="1"/>
  <c r="G538" i="16" a="1"/>
  <c r="G538" i="16" s="1"/>
  <c r="G539" i="16" a="1"/>
  <c r="G539" i="16" s="1"/>
  <c r="G540" i="16" a="1"/>
  <c r="G540" i="16" s="1"/>
  <c r="G541" i="16" a="1"/>
  <c r="G541" i="16" s="1"/>
  <c r="G542" i="16" a="1"/>
  <c r="G542" i="16" s="1"/>
  <c r="G543" i="16" a="1"/>
  <c r="G543" i="16" s="1"/>
  <c r="G544" i="16" a="1"/>
  <c r="G544" i="16" s="1"/>
  <c r="G545" i="16" a="1"/>
  <c r="G545" i="16" s="1"/>
  <c r="G546" i="16" a="1"/>
  <c r="G546" i="16" s="1"/>
  <c r="G547" i="16" a="1"/>
  <c r="G547" i="16" s="1"/>
  <c r="G548" i="16" a="1"/>
  <c r="G548" i="16" s="1"/>
  <c r="G549" i="16" a="1"/>
  <c r="G549" i="16" s="1"/>
  <c r="G550" i="16" a="1"/>
  <c r="G550" i="16" s="1"/>
  <c r="G551" i="16" a="1"/>
  <c r="G551" i="16" s="1"/>
  <c r="G552" i="16" a="1"/>
  <c r="G552" i="16" s="1"/>
  <c r="G553" i="16" a="1"/>
  <c r="G553" i="16" s="1"/>
  <c r="G554" i="16" a="1"/>
  <c r="G554" i="16" s="1"/>
  <c r="G555" i="16" a="1"/>
  <c r="G555" i="16" s="1"/>
  <c r="G556" i="16" a="1"/>
  <c r="G556" i="16" s="1"/>
  <c r="G557" i="16" a="1"/>
  <c r="G557" i="16" s="1"/>
  <c r="G558" i="16" a="1"/>
  <c r="G558" i="16" s="1"/>
  <c r="G559" i="16" a="1"/>
  <c r="G559" i="16" s="1"/>
  <c r="G560" i="16" a="1"/>
  <c r="G560" i="16" s="1"/>
  <c r="G561" i="16" a="1"/>
  <c r="G561" i="16" s="1"/>
  <c r="G562" i="16" a="1"/>
  <c r="G562" i="16" s="1"/>
  <c r="G563" i="16" a="1"/>
  <c r="G563" i="16" s="1"/>
  <c r="G564" i="16" a="1"/>
  <c r="G564" i="16" s="1"/>
  <c r="G565" i="16" a="1"/>
  <c r="G565" i="16" s="1"/>
  <c r="E518" i="16" a="1"/>
  <c r="E518" i="16" s="1"/>
  <c r="E519" i="16" a="1"/>
  <c r="E519" i="16" s="1"/>
  <c r="E520" i="16" a="1"/>
  <c r="E520" i="16" s="1"/>
  <c r="E521" i="16" a="1"/>
  <c r="E521" i="16" s="1"/>
  <c r="E522" i="16" a="1"/>
  <c r="E522" i="16" s="1"/>
  <c r="E523" i="16" a="1"/>
  <c r="E523" i="16" s="1"/>
  <c r="E524" i="16" a="1"/>
  <c r="E524" i="16" s="1"/>
  <c r="E525" i="16" a="1"/>
  <c r="E525" i="16" s="1"/>
  <c r="E526" i="16" a="1"/>
  <c r="E526" i="16" s="1"/>
  <c r="E527" i="16" a="1"/>
  <c r="E527" i="16" s="1"/>
  <c r="E528" i="16" a="1"/>
  <c r="E528" i="16" s="1"/>
  <c r="E529" i="16" a="1"/>
  <c r="E529" i="16" s="1"/>
  <c r="E530" i="16" a="1"/>
  <c r="E530" i="16" s="1"/>
  <c r="E531" i="16" a="1"/>
  <c r="E531" i="16" s="1"/>
  <c r="E532" i="16" a="1"/>
  <c r="E532" i="16" s="1"/>
  <c r="E533" i="16" a="1"/>
  <c r="E533" i="16" s="1"/>
  <c r="E534" i="16" a="1"/>
  <c r="E534" i="16" s="1"/>
  <c r="E535" i="16" a="1"/>
  <c r="E535" i="16" s="1"/>
  <c r="E536" i="16" a="1"/>
  <c r="E536" i="16" s="1"/>
  <c r="E537" i="16" a="1"/>
  <c r="E537" i="16" s="1"/>
  <c r="E538" i="16" a="1"/>
  <c r="E538" i="16" s="1"/>
  <c r="E539" i="16" a="1"/>
  <c r="E539" i="16" s="1"/>
  <c r="E540" i="16" a="1"/>
  <c r="E540" i="16" s="1"/>
  <c r="E541" i="16" a="1"/>
  <c r="E541" i="16" s="1"/>
  <c r="E542" i="16" a="1"/>
  <c r="E542" i="16" s="1"/>
  <c r="E543" i="16" a="1"/>
  <c r="E543" i="16" s="1"/>
  <c r="E544" i="16" a="1"/>
  <c r="E544" i="16" s="1"/>
  <c r="E545" i="16" a="1"/>
  <c r="E545" i="16" s="1"/>
  <c r="E546" i="16" a="1"/>
  <c r="E546" i="16" s="1"/>
  <c r="E547" i="16" a="1"/>
  <c r="E547" i="16" s="1"/>
  <c r="E548" i="16" a="1"/>
  <c r="E548" i="16" s="1"/>
  <c r="E549" i="16" a="1"/>
  <c r="E549" i="16" s="1"/>
  <c r="E550" i="16" a="1"/>
  <c r="E550" i="16" s="1"/>
  <c r="E551" i="16" a="1"/>
  <c r="E551" i="16" s="1"/>
  <c r="E552" i="16" a="1"/>
  <c r="E552" i="16" s="1"/>
  <c r="E553" i="16" a="1"/>
  <c r="E553" i="16" s="1"/>
  <c r="E554" i="16" a="1"/>
  <c r="E554" i="16"/>
  <c r="E555" i="16" a="1"/>
  <c r="E555" i="16"/>
  <c r="E556" i="16" a="1"/>
  <c r="E556" i="16"/>
  <c r="E557" i="16" a="1"/>
  <c r="E557" i="16"/>
  <c r="E558" i="16" a="1"/>
  <c r="E558" i="16"/>
  <c r="E559" i="16" a="1"/>
  <c r="E559" i="16"/>
  <c r="E560" i="16" a="1"/>
  <c r="E560" i="16"/>
  <c r="E561" i="16" a="1"/>
  <c r="E561" i="16"/>
  <c r="E562" i="16" a="1"/>
  <c r="E562" i="16"/>
  <c r="E563" i="16" a="1"/>
  <c r="E563" i="16"/>
  <c r="E564" i="16" a="1"/>
  <c r="E564" i="16" s="1"/>
  <c r="E565" i="16" a="1"/>
  <c r="E565" i="16" s="1"/>
  <c r="C517" i="16"/>
  <c r="C518" i="16"/>
  <c r="C519" i="16"/>
  <c r="C520" i="16"/>
  <c r="C521" i="16"/>
  <c r="C522" i="16"/>
  <c r="C523" i="16"/>
  <c r="C524" i="16"/>
  <c r="C525" i="16"/>
  <c r="C526" i="16"/>
  <c r="C527" i="16"/>
  <c r="C528" i="16"/>
  <c r="C529" i="16"/>
  <c r="C530" i="16"/>
  <c r="C531" i="16"/>
  <c r="C532" i="16"/>
  <c r="C533" i="16"/>
  <c r="C534" i="16"/>
  <c r="C535" i="16"/>
  <c r="C536" i="16"/>
  <c r="C537" i="16"/>
  <c r="C538" i="16"/>
  <c r="C539" i="16"/>
  <c r="C540" i="16"/>
  <c r="C541" i="16"/>
  <c r="C542" i="16"/>
  <c r="C543" i="16"/>
  <c r="C544" i="16"/>
  <c r="C545" i="16"/>
  <c r="C546" i="16"/>
  <c r="C547" i="16"/>
  <c r="C548" i="16"/>
  <c r="C549" i="16"/>
  <c r="C550" i="16"/>
  <c r="C551" i="16"/>
  <c r="C552" i="16"/>
  <c r="C553" i="16"/>
  <c r="C554" i="16"/>
  <c r="C555" i="16"/>
  <c r="C556" i="16"/>
  <c r="C557" i="16"/>
  <c r="C558" i="16"/>
  <c r="C559" i="16"/>
  <c r="C560" i="16"/>
  <c r="C561" i="16"/>
  <c r="C562" i="16"/>
  <c r="C563" i="16"/>
  <c r="C564" i="16"/>
  <c r="C565" i="16"/>
  <c r="Z565" i="16"/>
  <c r="Q565" i="16"/>
  <c r="X565" i="16" s="1"/>
  <c r="Z564" i="16"/>
  <c r="Q564" i="16"/>
  <c r="Z563" i="16"/>
  <c r="Q563" i="16"/>
  <c r="Z562" i="16"/>
  <c r="Q562" i="16"/>
  <c r="X562" i="16" s="1"/>
  <c r="N558" i="16"/>
  <c r="U558" i="16" s="1"/>
  <c r="Q556" i="16"/>
  <c r="X556" i="16" s="1"/>
  <c r="Z553" i="16"/>
  <c r="Q553" i="16"/>
  <c r="X553" i="16" s="1"/>
  <c r="Q552" i="16"/>
  <c r="X552" i="16" s="1"/>
  <c r="M551" i="16"/>
  <c r="N551" i="16" s="1"/>
  <c r="Q550" i="16"/>
  <c r="X550" i="16" s="1"/>
  <c r="Q549" i="16"/>
  <c r="X549" i="16" s="1"/>
  <c r="Q548" i="16"/>
  <c r="X548" i="16" s="1"/>
  <c r="M547" i="16"/>
  <c r="T547" i="16" s="1"/>
  <c r="Q546" i="16"/>
  <c r="X546" i="16" s="1"/>
  <c r="U545" i="16"/>
  <c r="Q545" i="16"/>
  <c r="T545" i="16" s="1"/>
  <c r="W545" i="16" s="1"/>
  <c r="X544" i="16"/>
  <c r="Z543" i="16"/>
  <c r="T543" i="16"/>
  <c r="Q543" i="16"/>
  <c r="X542" i="16"/>
  <c r="Z541" i="16"/>
  <c r="Q541" i="16"/>
  <c r="Z540" i="16"/>
  <c r="Q540" i="16"/>
  <c r="X539" i="16"/>
  <c r="Z538" i="16"/>
  <c r="W538" i="16"/>
  <c r="Q538" i="16"/>
  <c r="Z537" i="16"/>
  <c r="Q537" i="16"/>
  <c r="Z536" i="16"/>
  <c r="Q536" i="16"/>
  <c r="Z535" i="16"/>
  <c r="Q535" i="16"/>
  <c r="Z534" i="16"/>
  <c r="Q534" i="16"/>
  <c r="Z533" i="16"/>
  <c r="Q533" i="16"/>
  <c r="Z532" i="16"/>
  <c r="Q532" i="16"/>
  <c r="Z531" i="16"/>
  <c r="Q531" i="16"/>
  <c r="Z530" i="16"/>
  <c r="Q530" i="16"/>
  <c r="Z529" i="16"/>
  <c r="Q529" i="16"/>
  <c r="Z528" i="16"/>
  <c r="Q528" i="16"/>
  <c r="Z527" i="16"/>
  <c r="Q527" i="16"/>
  <c r="Z526" i="16"/>
  <c r="Q526" i="16"/>
  <c r="Z525" i="16"/>
  <c r="Q525" i="16"/>
  <c r="P524" i="16"/>
  <c r="W524" i="16" s="1"/>
  <c r="O524" i="16"/>
  <c r="V524" i="16" s="1"/>
  <c r="N524" i="16"/>
  <c r="U524" i="16" s="1"/>
  <c r="M524" i="16"/>
  <c r="T524" i="16" s="1"/>
  <c r="Z523" i="16"/>
  <c r="Q523" i="16"/>
  <c r="Z522" i="16"/>
  <c r="Q522" i="16"/>
  <c r="Z521" i="16"/>
  <c r="Q521" i="16"/>
  <c r="Z520" i="16"/>
  <c r="Q520" i="16"/>
  <c r="Z519" i="16"/>
  <c r="Q519" i="16"/>
  <c r="V551" i="16" l="1"/>
  <c r="W551" i="16" s="1"/>
  <c r="O558" i="16"/>
  <c r="V558" i="16" s="1"/>
  <c r="X534" i="16"/>
  <c r="X530" i="16"/>
  <c r="X528" i="16"/>
  <c r="X524" i="16"/>
  <c r="X520" i="16"/>
  <c r="N547" i="16"/>
  <c r="U547" i="16" s="1"/>
  <c r="X529" i="16"/>
  <c r="X527" i="16"/>
  <c r="X523" i="16"/>
  <c r="X519" i="16"/>
  <c r="X545" i="16"/>
  <c r="X533" i="16"/>
  <c r="X532" i="16"/>
  <c r="X522" i="16"/>
  <c r="X526" i="16"/>
  <c r="X536" i="16"/>
  <c r="X538" i="16"/>
  <c r="O551" i="16"/>
  <c r="P551" i="16" s="1"/>
  <c r="X543" i="16"/>
  <c r="P558" i="16"/>
  <c r="W558" i="16" s="1"/>
  <c r="X535" i="16"/>
  <c r="X537" i="16"/>
  <c r="X540" i="16"/>
  <c r="O547" i="16"/>
  <c r="V547" i="16" s="1"/>
  <c r="Q524" i="16"/>
  <c r="Q3" i="23"/>
  <c r="Q4" i="23"/>
  <c r="Q5" i="23"/>
  <c r="Q6" i="23"/>
  <c r="Q7" i="23"/>
  <c r="Q8" i="23"/>
  <c r="Q9" i="23"/>
  <c r="Q10" i="23"/>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80" i="23"/>
  <c r="Q81" i="23"/>
  <c r="Q82" i="23"/>
  <c r="Q83" i="23"/>
  <c r="Q84" i="23"/>
  <c r="Q85" i="23"/>
  <c r="Q86" i="23"/>
  <c r="Q87" i="23"/>
  <c r="Q88" i="23"/>
  <c r="Q89" i="23"/>
  <c r="Q90" i="23"/>
  <c r="Q91" i="23"/>
  <c r="Q92" i="23"/>
  <c r="Q93" i="23"/>
  <c r="S4" i="23"/>
  <c r="T4" i="23"/>
  <c r="U4" i="23"/>
  <c r="X4" i="23" s="1"/>
  <c r="V4" i="23"/>
  <c r="W4" i="23"/>
  <c r="S5" i="23"/>
  <c r="T5" i="23"/>
  <c r="U5" i="23"/>
  <c r="V5" i="23"/>
  <c r="W5" i="23"/>
  <c r="X5" i="23"/>
  <c r="S6" i="23"/>
  <c r="T6" i="23"/>
  <c r="U6" i="23"/>
  <c r="V6" i="23"/>
  <c r="W6" i="23"/>
  <c r="S7" i="23"/>
  <c r="T7" i="23"/>
  <c r="U7" i="23"/>
  <c r="X7" i="23" s="1"/>
  <c r="V7" i="23"/>
  <c r="W7" i="23"/>
  <c r="S8" i="23"/>
  <c r="T8" i="23"/>
  <c r="U8" i="23"/>
  <c r="V8" i="23"/>
  <c r="W8" i="23"/>
  <c r="S9" i="23"/>
  <c r="T9" i="23"/>
  <c r="U9" i="23"/>
  <c r="V9" i="23"/>
  <c r="X9" i="23" s="1"/>
  <c r="W9" i="23"/>
  <c r="S10" i="23"/>
  <c r="T10" i="23"/>
  <c r="U10" i="23"/>
  <c r="V10" i="23"/>
  <c r="W10" i="23"/>
  <c r="S11" i="23"/>
  <c r="T11" i="23"/>
  <c r="U11" i="23"/>
  <c r="V11" i="23"/>
  <c r="W11" i="23"/>
  <c r="X11" i="23"/>
  <c r="S12" i="23"/>
  <c r="T12" i="23"/>
  <c r="U12" i="23"/>
  <c r="V12" i="23"/>
  <c r="W12" i="23"/>
  <c r="S13" i="23"/>
  <c r="T13" i="23"/>
  <c r="U13" i="23"/>
  <c r="V13" i="23"/>
  <c r="W13" i="23"/>
  <c r="X13" i="23"/>
  <c r="S14" i="23"/>
  <c r="T14" i="23"/>
  <c r="U14" i="23"/>
  <c r="V14" i="23"/>
  <c r="W14" i="23"/>
  <c r="S15" i="23"/>
  <c r="T15" i="23"/>
  <c r="U15" i="23"/>
  <c r="X15" i="23" s="1"/>
  <c r="V15" i="23"/>
  <c r="W15" i="23"/>
  <c r="S16" i="23"/>
  <c r="T16" i="23"/>
  <c r="U16" i="23"/>
  <c r="V16" i="23"/>
  <c r="W16" i="23"/>
  <c r="S17" i="23"/>
  <c r="X17" i="23" s="1"/>
  <c r="T17" i="23"/>
  <c r="U17" i="23"/>
  <c r="V17" i="23"/>
  <c r="W17" i="23"/>
  <c r="S18" i="23"/>
  <c r="T18" i="23"/>
  <c r="U18" i="23"/>
  <c r="X18" i="23" s="1"/>
  <c r="V18" i="23"/>
  <c r="W18" i="23"/>
  <c r="S19" i="23"/>
  <c r="T19" i="23"/>
  <c r="U19" i="23"/>
  <c r="V19" i="23"/>
  <c r="W19" i="23"/>
  <c r="X19" i="23"/>
  <c r="S20" i="23"/>
  <c r="T20" i="23"/>
  <c r="U20" i="23"/>
  <c r="V20" i="23"/>
  <c r="W20" i="23"/>
  <c r="S21" i="23"/>
  <c r="T21" i="23"/>
  <c r="U21" i="23"/>
  <c r="X21" i="23" s="1"/>
  <c r="V21" i="23"/>
  <c r="W21" i="23"/>
  <c r="S22" i="23"/>
  <c r="T22" i="23"/>
  <c r="U22" i="23"/>
  <c r="V22" i="23"/>
  <c r="W22" i="23"/>
  <c r="S23" i="23"/>
  <c r="T23" i="23"/>
  <c r="U23" i="23"/>
  <c r="X23" i="23" s="1"/>
  <c r="V23" i="23"/>
  <c r="W23" i="23"/>
  <c r="S24" i="23"/>
  <c r="T24" i="23"/>
  <c r="U24" i="23"/>
  <c r="V24" i="23"/>
  <c r="W24" i="23"/>
  <c r="S25" i="23"/>
  <c r="X25" i="23" s="1"/>
  <c r="T25" i="23"/>
  <c r="U25" i="23"/>
  <c r="V25" i="23"/>
  <c r="W25" i="23"/>
  <c r="S26" i="23"/>
  <c r="T26" i="23"/>
  <c r="U26" i="23"/>
  <c r="X26" i="23" s="1"/>
  <c r="V26" i="23"/>
  <c r="W26" i="23"/>
  <c r="S27" i="23"/>
  <c r="T27" i="23"/>
  <c r="U27" i="23"/>
  <c r="V27" i="23"/>
  <c r="W27" i="23"/>
  <c r="X27" i="23"/>
  <c r="S28" i="23"/>
  <c r="T28" i="23"/>
  <c r="U28" i="23"/>
  <c r="V28" i="23"/>
  <c r="W28" i="23"/>
  <c r="S29" i="23"/>
  <c r="T29" i="23"/>
  <c r="U29" i="23"/>
  <c r="X29" i="23" s="1"/>
  <c r="V29" i="23"/>
  <c r="W29" i="23"/>
  <c r="S30" i="23"/>
  <c r="T30" i="23"/>
  <c r="U30" i="23"/>
  <c r="V30" i="23"/>
  <c r="W30" i="23"/>
  <c r="S31" i="23"/>
  <c r="T31" i="23"/>
  <c r="U31" i="23"/>
  <c r="X31" i="23" s="1"/>
  <c r="V31" i="23"/>
  <c r="W31" i="23"/>
  <c r="S32" i="23"/>
  <c r="T32" i="23"/>
  <c r="U32" i="23"/>
  <c r="V32" i="23"/>
  <c r="W32" i="23"/>
  <c r="S33" i="23"/>
  <c r="X33" i="23" s="1"/>
  <c r="T33" i="23"/>
  <c r="U33" i="23"/>
  <c r="V33" i="23"/>
  <c r="W33" i="23"/>
  <c r="S34" i="23"/>
  <c r="T34" i="23"/>
  <c r="U34" i="23"/>
  <c r="X34" i="23" s="1"/>
  <c r="V34" i="23"/>
  <c r="W34" i="23"/>
  <c r="S35" i="23"/>
  <c r="T35" i="23"/>
  <c r="U35" i="23"/>
  <c r="V35" i="23"/>
  <c r="W35" i="23"/>
  <c r="X35" i="23"/>
  <c r="S36" i="23"/>
  <c r="T36" i="23"/>
  <c r="U36" i="23"/>
  <c r="V36" i="23"/>
  <c r="W36" i="23"/>
  <c r="S37" i="23"/>
  <c r="T37" i="23"/>
  <c r="U37" i="23"/>
  <c r="X37" i="23" s="1"/>
  <c r="V37" i="23"/>
  <c r="W37" i="23"/>
  <c r="S38" i="23"/>
  <c r="T38" i="23"/>
  <c r="U38" i="23"/>
  <c r="V38" i="23"/>
  <c r="W38" i="23"/>
  <c r="S39" i="23"/>
  <c r="T39" i="23"/>
  <c r="U39" i="23"/>
  <c r="X39" i="23" s="1"/>
  <c r="V39" i="23"/>
  <c r="W39" i="23"/>
  <c r="S40" i="23"/>
  <c r="T40" i="23"/>
  <c r="U40" i="23"/>
  <c r="V40" i="23"/>
  <c r="W40" i="23"/>
  <c r="S41" i="23"/>
  <c r="X41" i="23" s="1"/>
  <c r="T41" i="23"/>
  <c r="U41" i="23"/>
  <c r="V41" i="23"/>
  <c r="W41" i="23"/>
  <c r="S42" i="23"/>
  <c r="T42" i="23"/>
  <c r="U42" i="23"/>
  <c r="X42" i="23" s="1"/>
  <c r="V42" i="23"/>
  <c r="W42" i="23"/>
  <c r="S43" i="23"/>
  <c r="T43" i="23"/>
  <c r="U43" i="23"/>
  <c r="V43" i="23"/>
  <c r="W43" i="23"/>
  <c r="X43" i="23"/>
  <c r="S44" i="23"/>
  <c r="T44" i="23"/>
  <c r="U44" i="23"/>
  <c r="V44" i="23"/>
  <c r="W44" i="23"/>
  <c r="S45" i="23"/>
  <c r="T45" i="23"/>
  <c r="U45" i="23"/>
  <c r="X45" i="23" s="1"/>
  <c r="V45" i="23"/>
  <c r="W45" i="23"/>
  <c r="S46" i="23"/>
  <c r="T46" i="23"/>
  <c r="U46" i="23"/>
  <c r="V46" i="23"/>
  <c r="W46" i="23"/>
  <c r="S47" i="23"/>
  <c r="T47" i="23"/>
  <c r="U47" i="23"/>
  <c r="X47" i="23" s="1"/>
  <c r="V47" i="23"/>
  <c r="W47" i="23"/>
  <c r="S48" i="23"/>
  <c r="T48" i="23"/>
  <c r="U48" i="23"/>
  <c r="V48" i="23"/>
  <c r="W48" i="23"/>
  <c r="S49" i="23"/>
  <c r="X49" i="23" s="1"/>
  <c r="T49" i="23"/>
  <c r="U49" i="23"/>
  <c r="V49" i="23"/>
  <c r="W49" i="23"/>
  <c r="S50" i="23"/>
  <c r="T50" i="23"/>
  <c r="U50" i="23"/>
  <c r="X50" i="23" s="1"/>
  <c r="V50" i="23"/>
  <c r="W50" i="23"/>
  <c r="S51" i="23"/>
  <c r="T51" i="23"/>
  <c r="U51" i="23"/>
  <c r="V51" i="23"/>
  <c r="W51" i="23"/>
  <c r="X51" i="23"/>
  <c r="S52" i="23"/>
  <c r="T52" i="23"/>
  <c r="U52" i="23"/>
  <c r="V52" i="23"/>
  <c r="W52" i="23"/>
  <c r="S53" i="23"/>
  <c r="T53" i="23"/>
  <c r="U53" i="23"/>
  <c r="X53" i="23" s="1"/>
  <c r="V53" i="23"/>
  <c r="W53" i="23"/>
  <c r="S54" i="23"/>
  <c r="T54" i="23"/>
  <c r="U54" i="23"/>
  <c r="V54" i="23"/>
  <c r="W54" i="23"/>
  <c r="S55" i="23"/>
  <c r="T55" i="23"/>
  <c r="U55" i="23"/>
  <c r="X55" i="23" s="1"/>
  <c r="V55" i="23"/>
  <c r="W55" i="23"/>
  <c r="S56" i="23"/>
  <c r="T56" i="23"/>
  <c r="U56" i="23"/>
  <c r="V56" i="23"/>
  <c r="W56" i="23"/>
  <c r="S57" i="23"/>
  <c r="X57" i="23" s="1"/>
  <c r="T57" i="23"/>
  <c r="U57" i="23"/>
  <c r="V57" i="23"/>
  <c r="W57" i="23"/>
  <c r="S58" i="23"/>
  <c r="T58" i="23"/>
  <c r="U58" i="23"/>
  <c r="X58" i="23" s="1"/>
  <c r="V58" i="23"/>
  <c r="W58" i="23"/>
  <c r="S59" i="23"/>
  <c r="T59" i="23"/>
  <c r="U59" i="23"/>
  <c r="V59" i="23"/>
  <c r="W59" i="23"/>
  <c r="X59" i="23"/>
  <c r="S60" i="23"/>
  <c r="T60" i="23"/>
  <c r="U60" i="23"/>
  <c r="V60" i="23"/>
  <c r="W60" i="23"/>
  <c r="S61" i="23"/>
  <c r="T61" i="23"/>
  <c r="U61" i="23"/>
  <c r="X61" i="23" s="1"/>
  <c r="V61" i="23"/>
  <c r="W61" i="23"/>
  <c r="S62" i="23"/>
  <c r="T62" i="23"/>
  <c r="U62" i="23"/>
  <c r="V62" i="23"/>
  <c r="W62" i="23"/>
  <c r="S63" i="23"/>
  <c r="T63" i="23"/>
  <c r="U63" i="23"/>
  <c r="X63" i="23" s="1"/>
  <c r="V63" i="23"/>
  <c r="W63" i="23"/>
  <c r="S64" i="23"/>
  <c r="T64" i="23"/>
  <c r="U64" i="23"/>
  <c r="V64" i="23"/>
  <c r="W64" i="23"/>
  <c r="S65" i="23"/>
  <c r="X65" i="23" s="1"/>
  <c r="T65" i="23"/>
  <c r="U65" i="23"/>
  <c r="V65" i="23"/>
  <c r="W65" i="23"/>
  <c r="S66" i="23"/>
  <c r="T66" i="23"/>
  <c r="U66" i="23"/>
  <c r="X66" i="23" s="1"/>
  <c r="V66" i="23"/>
  <c r="W66" i="23"/>
  <c r="S67" i="23"/>
  <c r="T67" i="23"/>
  <c r="U67" i="23"/>
  <c r="V67" i="23"/>
  <c r="W67" i="23"/>
  <c r="X67" i="23"/>
  <c r="S68" i="23"/>
  <c r="T68" i="23"/>
  <c r="U68" i="23"/>
  <c r="V68" i="23"/>
  <c r="W68" i="23"/>
  <c r="S69" i="23"/>
  <c r="T69" i="23"/>
  <c r="U69" i="23"/>
  <c r="X69" i="23" s="1"/>
  <c r="V69" i="23"/>
  <c r="W69" i="23"/>
  <c r="S70" i="23"/>
  <c r="T70" i="23"/>
  <c r="U70" i="23"/>
  <c r="V70" i="23"/>
  <c r="W70" i="23"/>
  <c r="S71" i="23"/>
  <c r="T71" i="23"/>
  <c r="U71" i="23"/>
  <c r="X71" i="23" s="1"/>
  <c r="V71" i="23"/>
  <c r="W71" i="23"/>
  <c r="S72" i="23"/>
  <c r="T72" i="23"/>
  <c r="U72" i="23"/>
  <c r="V72" i="23"/>
  <c r="W72" i="23"/>
  <c r="S73" i="23"/>
  <c r="X73" i="23" s="1"/>
  <c r="T73" i="23"/>
  <c r="U73" i="23"/>
  <c r="V73" i="23"/>
  <c r="W73" i="23"/>
  <c r="S74" i="23"/>
  <c r="T74" i="23"/>
  <c r="U74" i="23"/>
  <c r="X74" i="23" s="1"/>
  <c r="V74" i="23"/>
  <c r="W74" i="23"/>
  <c r="S75" i="23"/>
  <c r="T75" i="23"/>
  <c r="U75" i="23"/>
  <c r="V75" i="23"/>
  <c r="W75" i="23"/>
  <c r="X75" i="23"/>
  <c r="S76" i="23"/>
  <c r="T76" i="23"/>
  <c r="U76" i="23"/>
  <c r="V76" i="23"/>
  <c r="W76" i="23"/>
  <c r="S77" i="23"/>
  <c r="T77" i="23"/>
  <c r="U77" i="23"/>
  <c r="X77" i="23" s="1"/>
  <c r="V77" i="23"/>
  <c r="W77" i="23"/>
  <c r="S78" i="23"/>
  <c r="T78" i="23"/>
  <c r="U78" i="23"/>
  <c r="V78" i="23"/>
  <c r="W78" i="23"/>
  <c r="S79" i="23"/>
  <c r="T79" i="23"/>
  <c r="U79" i="23"/>
  <c r="X79" i="23" s="1"/>
  <c r="V79" i="23"/>
  <c r="W79" i="23"/>
  <c r="S80" i="23"/>
  <c r="T80" i="23"/>
  <c r="U80" i="23"/>
  <c r="V80" i="23"/>
  <c r="W80" i="23"/>
  <c r="S81" i="23"/>
  <c r="X81" i="23" s="1"/>
  <c r="T81" i="23"/>
  <c r="U81" i="23"/>
  <c r="V81" i="23"/>
  <c r="W81" i="23"/>
  <c r="S82" i="23"/>
  <c r="T82" i="23"/>
  <c r="U82" i="23"/>
  <c r="X82" i="23" s="1"/>
  <c r="V82" i="23"/>
  <c r="W82" i="23"/>
  <c r="S83" i="23"/>
  <c r="T83" i="23"/>
  <c r="U83" i="23"/>
  <c r="V83" i="23"/>
  <c r="W83" i="23"/>
  <c r="X83" i="23"/>
  <c r="S84" i="23"/>
  <c r="T84" i="23"/>
  <c r="U84" i="23"/>
  <c r="V84" i="23"/>
  <c r="W84" i="23"/>
  <c r="S85" i="23"/>
  <c r="T85" i="23"/>
  <c r="U85" i="23"/>
  <c r="X85" i="23" s="1"/>
  <c r="V85" i="23"/>
  <c r="W85" i="23"/>
  <c r="S86" i="23"/>
  <c r="T86" i="23"/>
  <c r="U86" i="23"/>
  <c r="V86" i="23"/>
  <c r="W86" i="23"/>
  <c r="S87" i="23"/>
  <c r="T87" i="23"/>
  <c r="U87" i="23"/>
  <c r="X87" i="23" s="1"/>
  <c r="V87" i="23"/>
  <c r="W87" i="23"/>
  <c r="S88" i="23"/>
  <c r="T88" i="23"/>
  <c r="U88" i="23"/>
  <c r="V88" i="23"/>
  <c r="W88" i="23"/>
  <c r="S89" i="23"/>
  <c r="X89" i="23" s="1"/>
  <c r="T89" i="23"/>
  <c r="U89" i="23"/>
  <c r="V89" i="23"/>
  <c r="W89" i="23"/>
  <c r="S90" i="23"/>
  <c r="T90" i="23"/>
  <c r="U90" i="23"/>
  <c r="X90" i="23" s="1"/>
  <c r="V90" i="23"/>
  <c r="W90" i="23"/>
  <c r="S91" i="23"/>
  <c r="T91" i="23"/>
  <c r="U91" i="23"/>
  <c r="V91" i="23"/>
  <c r="W91" i="23"/>
  <c r="X91" i="23"/>
  <c r="S92" i="23"/>
  <c r="T92" i="23"/>
  <c r="U92" i="23"/>
  <c r="V92" i="23"/>
  <c r="W92" i="23"/>
  <c r="S93" i="23"/>
  <c r="T93" i="23"/>
  <c r="U93" i="23"/>
  <c r="X93" i="23" s="1"/>
  <c r="V93" i="23"/>
  <c r="W93" i="23"/>
  <c r="S94" i="23"/>
  <c r="T94" i="23"/>
  <c r="U94" i="23"/>
  <c r="V94" i="23"/>
  <c r="W94" i="23"/>
  <c r="S3" i="23"/>
  <c r="T3" i="23"/>
  <c r="U3" i="23"/>
  <c r="V3" i="23"/>
  <c r="W3" i="23"/>
  <c r="Z4" i="23"/>
  <c r="Z5" i="23"/>
  <c r="Z6" i="23"/>
  <c r="Z7" i="23"/>
  <c r="Z8" i="23"/>
  <c r="Z9" i="23"/>
  <c r="Z10" i="23"/>
  <c r="Z11" i="23"/>
  <c r="Z12" i="23"/>
  <c r="Z13" i="23"/>
  <c r="Z14" i="23"/>
  <c r="Z15" i="23"/>
  <c r="Z16" i="23"/>
  <c r="Z17" i="23"/>
  <c r="Z18" i="23"/>
  <c r="Z19" i="23"/>
  <c r="Z20" i="23"/>
  <c r="Z21" i="23"/>
  <c r="Z22" i="23"/>
  <c r="Z23" i="23"/>
  <c r="Z24" i="23"/>
  <c r="Z25" i="23"/>
  <c r="Z26" i="23"/>
  <c r="Z27" i="23"/>
  <c r="Z28" i="23"/>
  <c r="Z29" i="23"/>
  <c r="Z30" i="23"/>
  <c r="Z31" i="23"/>
  <c r="Z32" i="23"/>
  <c r="Z33" i="23"/>
  <c r="Z34" i="23"/>
  <c r="Z35" i="23"/>
  <c r="Z36" i="23"/>
  <c r="Z37" i="23"/>
  <c r="Z38" i="23"/>
  <c r="Z39" i="23"/>
  <c r="Z40" i="23"/>
  <c r="Z41" i="23"/>
  <c r="Z42" i="23"/>
  <c r="Z43" i="23"/>
  <c r="Z44" i="23"/>
  <c r="Z45" i="23"/>
  <c r="Z46" i="23"/>
  <c r="Z47" i="23"/>
  <c r="Z48" i="23"/>
  <c r="Z49" i="23"/>
  <c r="Z50" i="23"/>
  <c r="Z51" i="23"/>
  <c r="Z52" i="23"/>
  <c r="Z53" i="23"/>
  <c r="Z54" i="23"/>
  <c r="Z55" i="23"/>
  <c r="Z56" i="23"/>
  <c r="Z57" i="23"/>
  <c r="Z58" i="23"/>
  <c r="Z59" i="23"/>
  <c r="Z60" i="23"/>
  <c r="Z61" i="23"/>
  <c r="Z62" i="23"/>
  <c r="Z63" i="23"/>
  <c r="Z64" i="23"/>
  <c r="Z65" i="23"/>
  <c r="Z66" i="23"/>
  <c r="Z67" i="23"/>
  <c r="Z68" i="23"/>
  <c r="Z69" i="23"/>
  <c r="Z70" i="23"/>
  <c r="Z71" i="23"/>
  <c r="Z72" i="23"/>
  <c r="Z73" i="23"/>
  <c r="Z74" i="23"/>
  <c r="Z75" i="23"/>
  <c r="Z76" i="23"/>
  <c r="Z77" i="23"/>
  <c r="Z78" i="23"/>
  <c r="Z79" i="23"/>
  <c r="Z80" i="23"/>
  <c r="Z81" i="23"/>
  <c r="Z82" i="23"/>
  <c r="Z83" i="23"/>
  <c r="Z84" i="23"/>
  <c r="Z85" i="23"/>
  <c r="Z86" i="23"/>
  <c r="Z87" i="23"/>
  <c r="Z88" i="23"/>
  <c r="Z89" i="23"/>
  <c r="Z90" i="23"/>
  <c r="Z91" i="23"/>
  <c r="Z92" i="23"/>
  <c r="Z93" i="23"/>
  <c r="Z94" i="23"/>
  <c r="G3" i="23" a="1"/>
  <c r="G3" i="23" s="1"/>
  <c r="G4" i="23" a="1"/>
  <c r="G4" i="23" s="1"/>
  <c r="G5" i="23" a="1"/>
  <c r="G5" i="23" s="1"/>
  <c r="G6" i="23" a="1"/>
  <c r="G6" i="23" s="1"/>
  <c r="G7" i="23" a="1"/>
  <c r="G7" i="23" s="1"/>
  <c r="G8" i="23" a="1"/>
  <c r="G8" i="23" s="1"/>
  <c r="G9" i="23" a="1"/>
  <c r="G9" i="23" s="1"/>
  <c r="G10" i="23" a="1"/>
  <c r="G10" i="23" s="1"/>
  <c r="G11" i="23" a="1"/>
  <c r="G11" i="23" s="1"/>
  <c r="G12" i="23" a="1"/>
  <c r="G12" i="23" s="1"/>
  <c r="G13" i="23" a="1"/>
  <c r="G13" i="23" s="1"/>
  <c r="G14" i="23" a="1"/>
  <c r="G14" i="23" s="1"/>
  <c r="G15" i="23" a="1"/>
  <c r="G15" i="23" s="1"/>
  <c r="G16" i="23" a="1"/>
  <c r="G16" i="23" s="1"/>
  <c r="G17" i="23" a="1"/>
  <c r="G17" i="23" s="1"/>
  <c r="G18" i="23" a="1"/>
  <c r="G18" i="23" s="1"/>
  <c r="G19" i="23" a="1"/>
  <c r="G19" i="23" s="1"/>
  <c r="G20" i="23" a="1"/>
  <c r="G20" i="23" s="1"/>
  <c r="G21" i="23" a="1"/>
  <c r="G21" i="23" s="1"/>
  <c r="G22" i="23" a="1"/>
  <c r="G22" i="23" s="1"/>
  <c r="G23" i="23" a="1"/>
  <c r="G23" i="23" s="1"/>
  <c r="G24" i="23" a="1"/>
  <c r="G24" i="23" s="1"/>
  <c r="G25" i="23" a="1"/>
  <c r="G25" i="23" s="1"/>
  <c r="G26" i="23" a="1"/>
  <c r="G26" i="23" s="1"/>
  <c r="G27" i="23" a="1"/>
  <c r="G27" i="23" s="1"/>
  <c r="G28" i="23" a="1"/>
  <c r="G28" i="23" s="1"/>
  <c r="G29" i="23" a="1"/>
  <c r="G29" i="23" s="1"/>
  <c r="G30" i="23" a="1"/>
  <c r="G30" i="23" s="1"/>
  <c r="G31" i="23" a="1"/>
  <c r="G31" i="23" s="1"/>
  <c r="G32" i="23" a="1"/>
  <c r="G32" i="23" s="1"/>
  <c r="G33" i="23" a="1"/>
  <c r="G33" i="23" s="1"/>
  <c r="G34" i="23" a="1"/>
  <c r="G34" i="23" s="1"/>
  <c r="G35" i="23" a="1"/>
  <c r="G35" i="23" s="1"/>
  <c r="G36" i="23" a="1"/>
  <c r="G36" i="23" s="1"/>
  <c r="G37" i="23" a="1"/>
  <c r="G37" i="23" s="1"/>
  <c r="G38" i="23" a="1"/>
  <c r="G38" i="23" s="1"/>
  <c r="G39" i="23" a="1"/>
  <c r="G39" i="23" s="1"/>
  <c r="G40" i="23" a="1"/>
  <c r="G40" i="23" s="1"/>
  <c r="G41" i="23" a="1"/>
  <c r="G41" i="23" s="1"/>
  <c r="G42" i="23" a="1"/>
  <c r="G42" i="23" s="1"/>
  <c r="G43" i="23" a="1"/>
  <c r="G43" i="23" s="1"/>
  <c r="G44" i="23" a="1"/>
  <c r="G44" i="23" s="1"/>
  <c r="G45" i="23" a="1"/>
  <c r="G45" i="23" s="1"/>
  <c r="G46" i="23" a="1"/>
  <c r="G46" i="23" s="1"/>
  <c r="G47" i="23" a="1"/>
  <c r="G47" i="23" s="1"/>
  <c r="G48" i="23" a="1"/>
  <c r="G48" i="23" s="1"/>
  <c r="G49" i="23" a="1"/>
  <c r="G49" i="23" s="1"/>
  <c r="G50" i="23" a="1"/>
  <c r="G50" i="23" s="1"/>
  <c r="G51" i="23" a="1"/>
  <c r="G51" i="23" s="1"/>
  <c r="G52" i="23" a="1"/>
  <c r="G52" i="23" s="1"/>
  <c r="G53" i="23" a="1"/>
  <c r="G53" i="23" s="1"/>
  <c r="G54" i="23" a="1"/>
  <c r="G54" i="23" s="1"/>
  <c r="G55" i="23" a="1"/>
  <c r="G55" i="23" s="1"/>
  <c r="G56" i="23" a="1"/>
  <c r="G56" i="23" s="1"/>
  <c r="G57" i="23" a="1"/>
  <c r="G57" i="23" s="1"/>
  <c r="G58" i="23" a="1"/>
  <c r="G58" i="23" s="1"/>
  <c r="G59" i="23" a="1"/>
  <c r="G59" i="23" s="1"/>
  <c r="G60" i="23" a="1"/>
  <c r="G60" i="23" s="1"/>
  <c r="G61" i="23" a="1"/>
  <c r="G61" i="23" s="1"/>
  <c r="G62" i="23" a="1"/>
  <c r="G62" i="23" s="1"/>
  <c r="G63" i="23" a="1"/>
  <c r="G63" i="23" s="1"/>
  <c r="G64" i="23" a="1"/>
  <c r="G64" i="23" s="1"/>
  <c r="G65" i="23" a="1"/>
  <c r="G65" i="23" s="1"/>
  <c r="G66" i="23" a="1"/>
  <c r="G66" i="23" s="1"/>
  <c r="G67" i="23" a="1"/>
  <c r="G67" i="23" s="1"/>
  <c r="G68" i="23" a="1"/>
  <c r="G68" i="23" s="1"/>
  <c r="G69" i="23" a="1"/>
  <c r="G69" i="23" s="1"/>
  <c r="G70" i="23" a="1"/>
  <c r="G70" i="23" s="1"/>
  <c r="G71" i="23" a="1"/>
  <c r="G71" i="23" s="1"/>
  <c r="G72" i="23" a="1"/>
  <c r="G72" i="23" s="1"/>
  <c r="G73" i="23" a="1"/>
  <c r="G73" i="23" s="1"/>
  <c r="G74" i="23" a="1"/>
  <c r="G74" i="23" s="1"/>
  <c r="G76" i="23" a="1"/>
  <c r="G76" i="23" s="1"/>
  <c r="G77" i="23" a="1"/>
  <c r="G77" i="23" s="1"/>
  <c r="G78" i="23" a="1"/>
  <c r="G78" i="23" s="1"/>
  <c r="G79" i="23" a="1"/>
  <c r="G79" i="23" s="1"/>
  <c r="G80" i="23" a="1"/>
  <c r="G80" i="23" s="1"/>
  <c r="G81" i="23" a="1"/>
  <c r="G81" i="23" s="1"/>
  <c r="G82" i="23" a="1"/>
  <c r="G82" i="23" s="1"/>
  <c r="G83" i="23" a="1"/>
  <c r="G83" i="23" s="1"/>
  <c r="G84" i="23" a="1"/>
  <c r="G84" i="23" s="1"/>
  <c r="G85" i="23" a="1"/>
  <c r="G85" i="23" s="1"/>
  <c r="G86" i="23" a="1"/>
  <c r="G86" i="23" s="1"/>
  <c r="G87" i="23" a="1"/>
  <c r="G87" i="23" s="1"/>
  <c r="G88" i="23" a="1"/>
  <c r="G88" i="23" s="1"/>
  <c r="G89" i="23" a="1"/>
  <c r="G89" i="23" s="1"/>
  <c r="G90" i="23" a="1"/>
  <c r="G90" i="23" s="1"/>
  <c r="G91" i="23" a="1"/>
  <c r="G91" i="23" s="1"/>
  <c r="G92" i="23" a="1"/>
  <c r="G92" i="23" s="1"/>
  <c r="G93" i="23" a="1"/>
  <c r="G93" i="23" s="1"/>
  <c r="G94" i="23" a="1"/>
  <c r="G94" i="23"/>
  <c r="G75" i="23" a="1"/>
  <c r="G75" i="23"/>
  <c r="G95" i="23"/>
  <c r="G96" i="23"/>
  <c r="G97" i="23"/>
  <c r="G98" i="23"/>
  <c r="E63" i="23" a="1"/>
  <c r="E63" i="23"/>
  <c r="E64" i="23" a="1"/>
  <c r="E64" i="23"/>
  <c r="E65" i="23" a="1"/>
  <c r="E65" i="23"/>
  <c r="E66" i="23" a="1"/>
  <c r="E66" i="23"/>
  <c r="E67" i="23" a="1"/>
  <c r="E67" i="23"/>
  <c r="E68" i="23" a="1"/>
  <c r="E68" i="23"/>
  <c r="E69" i="23" a="1"/>
  <c r="E69" i="23"/>
  <c r="E70" i="23" a="1"/>
  <c r="E70" i="23"/>
  <c r="E71" i="23" a="1"/>
  <c r="E71" i="23"/>
  <c r="E72" i="23" a="1"/>
  <c r="E72" i="23"/>
  <c r="E73" i="23" a="1"/>
  <c r="E73" i="23"/>
  <c r="E74" i="23" a="1"/>
  <c r="E74" i="23"/>
  <c r="E75" i="23" a="1"/>
  <c r="E75" i="23"/>
  <c r="E76" i="23" a="1"/>
  <c r="E76" i="23"/>
  <c r="E77" i="23" a="1"/>
  <c r="E77" i="23"/>
  <c r="E78" i="23" a="1"/>
  <c r="E78" i="23"/>
  <c r="E79" i="23" a="1"/>
  <c r="E79" i="23"/>
  <c r="E80" i="23" a="1"/>
  <c r="E80" i="23"/>
  <c r="E81" i="23" a="1"/>
  <c r="E81" i="23"/>
  <c r="E82" i="23" a="1"/>
  <c r="E82" i="23"/>
  <c r="E83" i="23" a="1"/>
  <c r="E83" i="23"/>
  <c r="E84" i="23" a="1"/>
  <c r="E84" i="23"/>
  <c r="E85" i="23" a="1"/>
  <c r="E85" i="23"/>
  <c r="E86" i="23" a="1"/>
  <c r="E86" i="23"/>
  <c r="E87" i="23" a="1"/>
  <c r="E87" i="23"/>
  <c r="E88" i="23" a="1"/>
  <c r="E88" i="23"/>
  <c r="E89" i="23" a="1"/>
  <c r="E89" i="23"/>
  <c r="E90" i="23" a="1"/>
  <c r="E90" i="23"/>
  <c r="E91" i="23" a="1"/>
  <c r="E91" i="23"/>
  <c r="E92" i="23" a="1"/>
  <c r="E92" i="23"/>
  <c r="E93" i="23" a="1"/>
  <c r="E93" i="23"/>
  <c r="E94" i="23" a="1"/>
  <c r="E94" i="23" s="1"/>
  <c r="E22" i="23" a="1"/>
  <c r="E22" i="23" s="1"/>
  <c r="E23" i="23" a="1"/>
  <c r="E23" i="23" s="1"/>
  <c r="E24" i="23" a="1"/>
  <c r="E24" i="23" s="1"/>
  <c r="E25" i="23" a="1"/>
  <c r="E25" i="23" s="1"/>
  <c r="E26" i="23" a="1"/>
  <c r="E26" i="23" s="1"/>
  <c r="E27" i="23" a="1"/>
  <c r="E27" i="23" s="1"/>
  <c r="E28" i="23" a="1"/>
  <c r="E28" i="23" s="1"/>
  <c r="E29" i="23" a="1"/>
  <c r="E29" i="23" s="1"/>
  <c r="E30" i="23" a="1"/>
  <c r="E30" i="23" s="1"/>
  <c r="E31" i="23" a="1"/>
  <c r="E31" i="23" s="1"/>
  <c r="E32" i="23" a="1"/>
  <c r="E32" i="23" s="1"/>
  <c r="E33" i="23" a="1"/>
  <c r="E33" i="23" s="1"/>
  <c r="E34" i="23" a="1"/>
  <c r="E34" i="23" s="1"/>
  <c r="E35" i="23" a="1"/>
  <c r="E35" i="23" s="1"/>
  <c r="E36" i="23" a="1"/>
  <c r="E36" i="23" s="1"/>
  <c r="E37" i="23" a="1"/>
  <c r="E37" i="23" s="1"/>
  <c r="E38" i="23" a="1"/>
  <c r="E38" i="23" s="1"/>
  <c r="E39" i="23" a="1"/>
  <c r="E39" i="23" s="1"/>
  <c r="E40" i="23" a="1"/>
  <c r="E40" i="23" s="1"/>
  <c r="E41" i="23" a="1"/>
  <c r="E41" i="23" s="1"/>
  <c r="E42" i="23" a="1"/>
  <c r="E42" i="23" s="1"/>
  <c r="E43" i="23" a="1"/>
  <c r="E43" i="23" s="1"/>
  <c r="E44" i="23" a="1"/>
  <c r="E44" i="23" s="1"/>
  <c r="E45" i="23" a="1"/>
  <c r="E45" i="23" s="1"/>
  <c r="E46" i="23" a="1"/>
  <c r="E46" i="23" s="1"/>
  <c r="E47" i="23" a="1"/>
  <c r="E47" i="23" s="1"/>
  <c r="E48" i="23" a="1"/>
  <c r="E48" i="23" s="1"/>
  <c r="E49" i="23" a="1"/>
  <c r="E49" i="23" s="1"/>
  <c r="E50" i="23" a="1"/>
  <c r="E50" i="23" s="1"/>
  <c r="E51" i="23" a="1"/>
  <c r="E51" i="23" s="1"/>
  <c r="E52" i="23" a="1"/>
  <c r="E52" i="23" s="1"/>
  <c r="E53" i="23" a="1"/>
  <c r="E53" i="23"/>
  <c r="E54" i="23" a="1"/>
  <c r="E54" i="23" s="1"/>
  <c r="E55" i="23" a="1"/>
  <c r="E55" i="23" s="1"/>
  <c r="E56" i="23" a="1"/>
  <c r="E56" i="23" s="1"/>
  <c r="E57" i="23" a="1"/>
  <c r="E57" i="23"/>
  <c r="E58" i="23" a="1"/>
  <c r="E58" i="23" s="1"/>
  <c r="E59" i="23" a="1"/>
  <c r="E59" i="23" s="1"/>
  <c r="E60" i="23" a="1"/>
  <c r="E60" i="23" s="1"/>
  <c r="E61" i="23" a="1"/>
  <c r="E61" i="23" s="1"/>
  <c r="E62" i="23" a="1"/>
  <c r="E62" i="23" s="1"/>
  <c r="E21" i="23" a="1"/>
  <c r="E21" i="23" s="1"/>
  <c r="E20" i="23" a="1"/>
  <c r="E20" i="23" s="1"/>
  <c r="E4" i="23" a="1"/>
  <c r="E4" i="23" s="1"/>
  <c r="E5" i="23" a="1"/>
  <c r="E5" i="23" s="1"/>
  <c r="E6" i="23" a="1"/>
  <c r="E6" i="23" s="1"/>
  <c r="E7" i="23" a="1"/>
  <c r="E7" i="23" s="1"/>
  <c r="E8" i="23" a="1"/>
  <c r="E8" i="23" s="1"/>
  <c r="E9" i="23" a="1"/>
  <c r="E9" i="23" s="1"/>
  <c r="E10" i="23" a="1"/>
  <c r="E10" i="23" s="1"/>
  <c r="E11" i="23" a="1"/>
  <c r="E11" i="23" s="1"/>
  <c r="E12" i="23" a="1"/>
  <c r="E12" i="23" s="1"/>
  <c r="E13" i="23" a="1"/>
  <c r="E13" i="23" s="1"/>
  <c r="E14" i="23" a="1"/>
  <c r="E14" i="23" s="1"/>
  <c r="E15" i="23" a="1"/>
  <c r="E15" i="23" s="1"/>
  <c r="E16" i="23" a="1"/>
  <c r="E16" i="23" s="1"/>
  <c r="E17" i="23" a="1"/>
  <c r="E17" i="23" s="1"/>
  <c r="E18" i="23" a="1"/>
  <c r="E18" i="23" s="1"/>
  <c r="E19" i="23" a="1"/>
  <c r="E19" i="23" s="1"/>
  <c r="X88" i="23" l="1"/>
  <c r="X80" i="23"/>
  <c r="X72" i="23"/>
  <c r="X64" i="23"/>
  <c r="X56" i="23"/>
  <c r="X48" i="23"/>
  <c r="X40" i="23"/>
  <c r="X32" i="23"/>
  <c r="X24" i="23"/>
  <c r="X16" i="23"/>
  <c r="X8" i="23"/>
  <c r="X10" i="23"/>
  <c r="X3" i="23"/>
  <c r="X92" i="23"/>
  <c r="X84" i="23"/>
  <c r="X76" i="23"/>
  <c r="X68" i="23"/>
  <c r="X60" i="23"/>
  <c r="X52" i="23"/>
  <c r="X44" i="23"/>
  <c r="X36" i="23"/>
  <c r="X28" i="23"/>
  <c r="X20" i="23"/>
  <c r="X12" i="23"/>
  <c r="X94" i="23"/>
  <c r="X86" i="23"/>
  <c r="X78" i="23"/>
  <c r="X70" i="23"/>
  <c r="X62" i="23"/>
  <c r="X54" i="23"/>
  <c r="X46" i="23"/>
  <c r="X38" i="23"/>
  <c r="X30" i="23"/>
  <c r="X22" i="23"/>
  <c r="X14" i="23"/>
  <c r="X6" i="23"/>
  <c r="X551" i="16"/>
  <c r="X541" i="16"/>
  <c r="Q558" i="16"/>
  <c r="X558" i="16" s="1"/>
  <c r="Q551" i="16"/>
  <c r="P547" i="16"/>
  <c r="W547" i="16" s="1"/>
  <c r="E3" i="23" a="1"/>
  <c r="E3" i="23" s="1"/>
  <c r="C21" i="23"/>
  <c r="C22" i="23"/>
  <c r="C23" i="23"/>
  <c r="C24" i="23"/>
  <c r="C25" i="23"/>
  <c r="C26" i="23"/>
  <c r="C27" i="23"/>
  <c r="C28" i="23"/>
  <c r="C29" i="23"/>
  <c r="C30" i="23"/>
  <c r="C31" i="23"/>
  <c r="C32" i="23"/>
  <c r="C33" i="23"/>
  <c r="C34" i="23"/>
  <c r="C35" i="23"/>
  <c r="C36" i="23"/>
  <c r="C37" i="23"/>
  <c r="C38" i="23"/>
  <c r="C39" i="23"/>
  <c r="C40" i="23"/>
  <c r="C41" i="23"/>
  <c r="C42" i="23"/>
  <c r="C43" i="23"/>
  <c r="C44" i="23"/>
  <c r="C45" i="23"/>
  <c r="C46" i="23"/>
  <c r="C47" i="23"/>
  <c r="C48" i="23"/>
  <c r="C49" i="23"/>
  <c r="C50" i="23"/>
  <c r="C51" i="23"/>
  <c r="C52" i="23"/>
  <c r="C53" i="23"/>
  <c r="C54" i="23"/>
  <c r="C55" i="23"/>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20" i="23"/>
  <c r="C4" i="23"/>
  <c r="C5" i="23"/>
  <c r="C6" i="23"/>
  <c r="C7" i="23"/>
  <c r="C8" i="23"/>
  <c r="C9" i="23"/>
  <c r="C10" i="23"/>
  <c r="C11" i="23"/>
  <c r="C12" i="23"/>
  <c r="C13" i="23"/>
  <c r="C14" i="23"/>
  <c r="C15" i="23"/>
  <c r="C16" i="23"/>
  <c r="C17" i="23"/>
  <c r="C18" i="23"/>
  <c r="C19" i="23"/>
  <c r="C3" i="23"/>
  <c r="Q547" i="16" l="1"/>
  <c r="X547" i="16" s="1"/>
  <c r="Z98" i="23"/>
  <c r="W98" i="23"/>
  <c r="V98" i="23"/>
  <c r="U98" i="23"/>
  <c r="T98" i="23"/>
  <c r="S98" i="23"/>
  <c r="Q98" i="23"/>
  <c r="Z97" i="23"/>
  <c r="V97" i="23"/>
  <c r="U97" i="23"/>
  <c r="T97" i="23"/>
  <c r="S97" i="23"/>
  <c r="Q97" i="23"/>
  <c r="Z96" i="23"/>
  <c r="W96" i="23"/>
  <c r="V96" i="23"/>
  <c r="U96" i="23"/>
  <c r="T96" i="23"/>
  <c r="S96" i="23"/>
  <c r="Q96" i="23"/>
  <c r="Z95" i="23"/>
  <c r="W95" i="23"/>
  <c r="H7" i="14" s="1"/>
  <c r="V95" i="23"/>
  <c r="H6" i="14" s="1"/>
  <c r="U95" i="23"/>
  <c r="H5" i="14" s="1"/>
  <c r="T95" i="23"/>
  <c r="H4" i="14" s="1"/>
  <c r="S95" i="23"/>
  <c r="H3" i="14" s="1"/>
  <c r="H8" i="14" s="1"/>
  <c r="Q95" i="23"/>
  <c r="Q94" i="23"/>
  <c r="Z3" i="23"/>
  <c r="X98" i="23" l="1"/>
  <c r="X95" i="23"/>
  <c r="X96" i="23"/>
  <c r="X97" i="23"/>
  <c r="Z34" i="19"/>
  <c r="G5" i="19" l="1" a="1"/>
  <c r="G5" i="19" s="1"/>
  <c r="G6" i="19" a="1"/>
  <c r="G6" i="19" s="1"/>
  <c r="G7" i="19" a="1"/>
  <c r="G7" i="19" s="1"/>
  <c r="G8" i="19" a="1"/>
  <c r="G8" i="19" s="1"/>
  <c r="G9" i="19" a="1"/>
  <c r="G9" i="19" s="1"/>
  <c r="G10" i="19" a="1"/>
  <c r="G10" i="19" s="1"/>
  <c r="G11" i="19" a="1"/>
  <c r="G11" i="19" s="1"/>
  <c r="G12" i="19" a="1"/>
  <c r="G12" i="19" s="1"/>
  <c r="G13" i="19" a="1"/>
  <c r="G13" i="19" s="1"/>
  <c r="G14" i="19" a="1"/>
  <c r="G14" i="19" s="1"/>
  <c r="G15" i="19" a="1"/>
  <c r="G15" i="19" s="1"/>
  <c r="G16" i="19" a="1"/>
  <c r="G16" i="19" s="1"/>
  <c r="G17" i="19" a="1"/>
  <c r="G17" i="19" s="1"/>
  <c r="G18" i="19" a="1"/>
  <c r="G18" i="19" s="1"/>
  <c r="G19" i="19" a="1"/>
  <c r="G19" i="19" s="1"/>
  <c r="G21" i="19" a="1"/>
  <c r="G21" i="19" s="1"/>
  <c r="G22" i="19" a="1"/>
  <c r="G22" i="19" s="1"/>
  <c r="G23" i="19" a="1"/>
  <c r="G23" i="19" s="1"/>
  <c r="G24" i="19" a="1"/>
  <c r="G24" i="19" s="1"/>
  <c r="G25" i="19" a="1"/>
  <c r="G25" i="19" s="1"/>
  <c r="G26" i="19" a="1"/>
  <c r="G26" i="19" s="1"/>
  <c r="G27" i="19" a="1"/>
  <c r="G27" i="19" s="1"/>
  <c r="G28" i="19" a="1"/>
  <c r="G28" i="19" s="1"/>
  <c r="G29" i="19" a="1"/>
  <c r="G29" i="19" s="1"/>
  <c r="G30" i="19" a="1"/>
  <c r="G30" i="19" s="1"/>
  <c r="G31" i="19" a="1"/>
  <c r="G31" i="19" s="1"/>
  <c r="G32" i="19" a="1"/>
  <c r="G32" i="19" s="1"/>
  <c r="G33" i="19" a="1"/>
  <c r="G33" i="19" s="1"/>
  <c r="G34" i="19" a="1"/>
  <c r="G34" i="19" s="1"/>
  <c r="G35" i="19" a="1"/>
  <c r="G35" i="19" s="1"/>
  <c r="G36" i="19" a="1"/>
  <c r="G36" i="19" s="1"/>
  <c r="G37" i="19" a="1"/>
  <c r="G37" i="19" s="1"/>
  <c r="G38" i="19" a="1"/>
  <c r="G38" i="19" s="1"/>
  <c r="G39" i="19" a="1"/>
  <c r="G39" i="19" s="1"/>
  <c r="G40" i="19" a="1"/>
  <c r="G40" i="19" s="1"/>
  <c r="G41" i="19" a="1"/>
  <c r="G41" i="19" s="1"/>
  <c r="G42" i="19" a="1"/>
  <c r="G42" i="19" s="1"/>
  <c r="G43" i="19" a="1"/>
  <c r="G43" i="19" s="1"/>
  <c r="G44" i="19" a="1"/>
  <c r="G44" i="19" s="1"/>
  <c r="G45" i="19" a="1"/>
  <c r="G45" i="19" s="1"/>
  <c r="G46" i="19" a="1"/>
  <c r="G46" i="19" s="1"/>
  <c r="G47" i="19" a="1"/>
  <c r="G47" i="19" s="1"/>
  <c r="G48" i="19" a="1"/>
  <c r="G48" i="19" s="1"/>
  <c r="G49" i="19" a="1"/>
  <c r="G49" i="19" s="1"/>
  <c r="G50" i="19" a="1"/>
  <c r="G50" i="19" s="1"/>
  <c r="G51" i="19" a="1"/>
  <c r="G51" i="19" s="1"/>
  <c r="G52" i="19" a="1"/>
  <c r="G52" i="19" s="1"/>
  <c r="G20" i="19" a="1"/>
  <c r="G20" i="19" s="1"/>
  <c r="G53" i="19" a="1"/>
  <c r="G53" i="19" s="1"/>
  <c r="G54" i="19" a="1"/>
  <c r="G54" i="19" s="1"/>
  <c r="G55" i="19" a="1"/>
  <c r="G55" i="19" s="1"/>
  <c r="G56" i="19" a="1"/>
  <c r="G56" i="19" s="1"/>
  <c r="G57" i="19" a="1"/>
  <c r="G57" i="19" s="1"/>
  <c r="G58" i="19" a="1"/>
  <c r="G58" i="19" s="1"/>
  <c r="G59" i="19" a="1"/>
  <c r="G59" i="19" s="1"/>
  <c r="G60" i="19" a="1"/>
  <c r="G60" i="19" s="1"/>
  <c r="G61" i="19" a="1"/>
  <c r="G61" i="19" s="1"/>
  <c r="G62" i="19" a="1"/>
  <c r="G62" i="19" s="1"/>
  <c r="G63" i="19" a="1"/>
  <c r="G63" i="19" s="1"/>
  <c r="G64" i="19" a="1"/>
  <c r="G64" i="19" s="1"/>
  <c r="G65" i="19" a="1"/>
  <c r="G65" i="19" s="1"/>
  <c r="G66" i="19" a="1"/>
  <c r="G66" i="19" s="1"/>
  <c r="G67" i="19" a="1"/>
  <c r="G67" i="19" s="1"/>
  <c r="G68" i="19" a="1"/>
  <c r="G68" i="19" s="1"/>
  <c r="G69" i="19" a="1"/>
  <c r="G69" i="19" s="1"/>
  <c r="G70" i="19" a="1"/>
  <c r="G70" i="19" s="1"/>
  <c r="G71" i="19" a="1"/>
  <c r="G71" i="19" s="1"/>
  <c r="G72" i="19" a="1"/>
  <c r="G72" i="19" s="1"/>
  <c r="G73" i="19" a="1"/>
  <c r="G73" i="19" s="1"/>
  <c r="G74" i="19" a="1"/>
  <c r="G74" i="19" s="1"/>
  <c r="G75" i="19" a="1"/>
  <c r="G75" i="19" s="1"/>
  <c r="G76" i="19" a="1"/>
  <c r="G76" i="19" s="1"/>
  <c r="G77" i="19" a="1"/>
  <c r="G77" i="19" s="1"/>
  <c r="G78" i="19" a="1"/>
  <c r="G78" i="19" s="1"/>
  <c r="G79" i="19" a="1"/>
  <c r="G79" i="19" s="1"/>
  <c r="G80" i="19" a="1"/>
  <c r="G80" i="19" s="1"/>
  <c r="G81" i="19" a="1"/>
  <c r="G81" i="19" s="1"/>
  <c r="G82" i="19" a="1"/>
  <c r="G82" i="19" s="1"/>
  <c r="G83" i="19" a="1"/>
  <c r="G83" i="19" s="1"/>
  <c r="G84" i="19" a="1"/>
  <c r="G84" i="19" s="1"/>
  <c r="G85" i="19" a="1"/>
  <c r="G85" i="19" s="1"/>
  <c r="G86" i="19" a="1"/>
  <c r="G86" i="19" s="1"/>
  <c r="G87" i="19" a="1"/>
  <c r="G87" i="19" s="1"/>
  <c r="G4" i="19" a="1"/>
  <c r="G4" i="19" s="1"/>
  <c r="G3" i="19" a="1"/>
  <c r="G3" i="19" s="1"/>
  <c r="C44" i="19"/>
  <c r="C45" i="19"/>
  <c r="C46" i="19"/>
  <c r="C47" i="19"/>
  <c r="C48" i="19"/>
  <c r="C49" i="19"/>
  <c r="C50" i="19"/>
  <c r="C51" i="19"/>
  <c r="C52" i="19"/>
  <c r="C20"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E83" i="19" a="1"/>
  <c r="E83" i="19" s="1"/>
  <c r="E84" i="19" a="1"/>
  <c r="E84" i="19" s="1"/>
  <c r="E85" i="19" a="1"/>
  <c r="E85" i="19" s="1"/>
  <c r="E86" i="19" a="1"/>
  <c r="E86" i="19" s="1"/>
  <c r="E87" i="19" a="1"/>
  <c r="E87" i="19" s="1"/>
  <c r="E4" i="19" a="1"/>
  <c r="E4" i="19" s="1"/>
  <c r="E5" i="19" a="1"/>
  <c r="E5" i="19" s="1"/>
  <c r="E6" i="19" a="1"/>
  <c r="E6" i="19" s="1"/>
  <c r="E7" i="19" a="1"/>
  <c r="E7" i="19" s="1"/>
  <c r="E8" i="19" a="1"/>
  <c r="E8" i="19" s="1"/>
  <c r="E9" i="19" a="1"/>
  <c r="E9" i="19" s="1"/>
  <c r="E10" i="19" a="1"/>
  <c r="E10" i="19" s="1"/>
  <c r="E11" i="19" a="1"/>
  <c r="E11" i="19" s="1"/>
  <c r="E12" i="19" a="1"/>
  <c r="E12" i="19" s="1"/>
  <c r="E13" i="19" a="1"/>
  <c r="E13" i="19" s="1"/>
  <c r="E14" i="19" a="1"/>
  <c r="E14" i="19" s="1"/>
  <c r="E15" i="19" a="1"/>
  <c r="E15" i="19" s="1"/>
  <c r="E16" i="19" a="1"/>
  <c r="E16" i="19" s="1"/>
  <c r="E17" i="19" a="1"/>
  <c r="E17" i="19" s="1"/>
  <c r="E18" i="19" a="1"/>
  <c r="E18" i="19" s="1"/>
  <c r="E19" i="19" a="1"/>
  <c r="E19" i="19" s="1"/>
  <c r="E21" i="19" a="1"/>
  <c r="E21" i="19" s="1"/>
  <c r="E22" i="19" a="1"/>
  <c r="E22" i="19" s="1"/>
  <c r="E23" i="19" a="1"/>
  <c r="E23" i="19" s="1"/>
  <c r="E24" i="19" a="1"/>
  <c r="E24" i="19" s="1"/>
  <c r="E25" i="19" a="1"/>
  <c r="E25" i="19" s="1"/>
  <c r="E26" i="19" a="1"/>
  <c r="E26" i="19" s="1"/>
  <c r="E27" i="19" a="1"/>
  <c r="E27" i="19" s="1"/>
  <c r="E28" i="19" a="1"/>
  <c r="E28" i="19" s="1"/>
  <c r="E29" i="19" a="1"/>
  <c r="E29" i="19" s="1"/>
  <c r="E30" i="19" a="1"/>
  <c r="E30" i="19" s="1"/>
  <c r="E31" i="19" a="1"/>
  <c r="E31" i="19" s="1"/>
  <c r="E32" i="19" a="1"/>
  <c r="E32" i="19" s="1"/>
  <c r="E33" i="19" a="1"/>
  <c r="E33" i="19" s="1"/>
  <c r="E34" i="19" a="1"/>
  <c r="E34" i="19" s="1"/>
  <c r="E35" i="19" a="1"/>
  <c r="E35" i="19" s="1"/>
  <c r="E36" i="19" a="1"/>
  <c r="E36" i="19" s="1"/>
  <c r="E37" i="19" a="1"/>
  <c r="E37" i="19" s="1"/>
  <c r="E38" i="19" a="1"/>
  <c r="E38" i="19" s="1"/>
  <c r="E39" i="19" a="1"/>
  <c r="E39" i="19" s="1"/>
  <c r="E40" i="19" a="1"/>
  <c r="E40" i="19" s="1"/>
  <c r="E41" i="19" a="1"/>
  <c r="E41" i="19" s="1"/>
  <c r="E42" i="19" a="1"/>
  <c r="E42" i="19" s="1"/>
  <c r="E43" i="19" a="1"/>
  <c r="E43" i="19" s="1"/>
  <c r="E44" i="19" a="1"/>
  <c r="E44" i="19" s="1"/>
  <c r="E45" i="19" a="1"/>
  <c r="E45" i="19" s="1"/>
  <c r="E46" i="19" a="1"/>
  <c r="E46" i="19" s="1"/>
  <c r="E47" i="19" a="1"/>
  <c r="E47" i="19" s="1"/>
  <c r="E48" i="19" a="1"/>
  <c r="E48" i="19" s="1"/>
  <c r="E49" i="19" a="1"/>
  <c r="E49" i="19" s="1"/>
  <c r="E50" i="19" a="1"/>
  <c r="E50" i="19" s="1"/>
  <c r="E51" i="19" a="1"/>
  <c r="E51" i="19" s="1"/>
  <c r="E52" i="19" a="1"/>
  <c r="E52" i="19" s="1"/>
  <c r="E20" i="19" a="1"/>
  <c r="E20" i="19" s="1"/>
  <c r="E53" i="19" a="1"/>
  <c r="E53" i="19" s="1"/>
  <c r="E54" i="19" a="1"/>
  <c r="E54" i="19" s="1"/>
  <c r="E55" i="19" a="1"/>
  <c r="E55" i="19" s="1"/>
  <c r="E56" i="19" a="1"/>
  <c r="E56" i="19" s="1"/>
  <c r="E57" i="19" a="1"/>
  <c r="E57" i="19" s="1"/>
  <c r="E58" i="19" a="1"/>
  <c r="E58" i="19" s="1"/>
  <c r="E59" i="19" a="1"/>
  <c r="E59" i="19" s="1"/>
  <c r="E60" i="19" a="1"/>
  <c r="E60" i="19" s="1"/>
  <c r="E61" i="19" a="1"/>
  <c r="E61" i="19" s="1"/>
  <c r="E62" i="19" a="1"/>
  <c r="E62" i="19" s="1"/>
  <c r="E63" i="19" a="1"/>
  <c r="E63" i="19" s="1"/>
  <c r="E64" i="19" a="1"/>
  <c r="E64" i="19" s="1"/>
  <c r="E65" i="19" a="1"/>
  <c r="E65" i="19" s="1"/>
  <c r="E66" i="19" a="1"/>
  <c r="E66" i="19" s="1"/>
  <c r="E67" i="19" a="1"/>
  <c r="E67" i="19" s="1"/>
  <c r="E68" i="19" a="1"/>
  <c r="E68" i="19" s="1"/>
  <c r="E69" i="19" a="1"/>
  <c r="E69" i="19" s="1"/>
  <c r="E70" i="19" a="1"/>
  <c r="E70" i="19" s="1"/>
  <c r="E71" i="19" a="1"/>
  <c r="E71" i="19" s="1"/>
  <c r="E72" i="19" a="1"/>
  <c r="E72" i="19" s="1"/>
  <c r="E73" i="19" a="1"/>
  <c r="E73" i="19" s="1"/>
  <c r="E74" i="19" a="1"/>
  <c r="E74" i="19" s="1"/>
  <c r="E75" i="19" a="1"/>
  <c r="E75" i="19" s="1"/>
  <c r="E76" i="19" a="1"/>
  <c r="E76" i="19" s="1"/>
  <c r="E77" i="19" a="1"/>
  <c r="E77" i="19" s="1"/>
  <c r="E78" i="19" a="1"/>
  <c r="E78" i="19" s="1"/>
  <c r="E79" i="19" a="1"/>
  <c r="E79" i="19"/>
  <c r="E80" i="19" a="1"/>
  <c r="E80" i="19" s="1"/>
  <c r="E81" i="19" a="1"/>
  <c r="E81" i="19" s="1"/>
  <c r="E82" i="19" a="1"/>
  <c r="E82" i="19" s="1"/>
  <c r="E3" i="19" a="1"/>
  <c r="E3" i="19" s="1"/>
  <c r="C4" i="19"/>
  <c r="C5" i="19"/>
  <c r="C6" i="19"/>
  <c r="C7" i="19"/>
  <c r="C8" i="19"/>
  <c r="C9" i="19"/>
  <c r="C10" i="19"/>
  <c r="C11" i="19"/>
  <c r="C12" i="19"/>
  <c r="C13" i="19"/>
  <c r="C14" i="19"/>
  <c r="C15" i="19"/>
  <c r="C16" i="19"/>
  <c r="C17" i="19"/>
  <c r="C18" i="19"/>
  <c r="C19" i="19"/>
  <c r="C21" i="19"/>
  <c r="C22" i="19"/>
  <c r="C23" i="19"/>
  <c r="C24" i="19"/>
  <c r="C25" i="19"/>
  <c r="C26" i="19"/>
  <c r="C27" i="19"/>
  <c r="C28" i="19"/>
  <c r="C29" i="19"/>
  <c r="C30" i="19"/>
  <c r="C31" i="19"/>
  <c r="C32" i="19"/>
  <c r="C33" i="19"/>
  <c r="C34" i="19"/>
  <c r="C35" i="19"/>
  <c r="C36" i="19"/>
  <c r="C37" i="19"/>
  <c r="C38" i="19"/>
  <c r="C39" i="19"/>
  <c r="C40" i="19"/>
  <c r="C41" i="19"/>
  <c r="C42" i="19"/>
  <c r="C43" i="19"/>
  <c r="C3" i="19"/>
  <c r="G4" i="17" l="1" a="1"/>
  <c r="G4" i="17" s="1"/>
  <c r="G5" i="17" a="1"/>
  <c r="G5" i="17"/>
  <c r="G6" i="17" a="1"/>
  <c r="G6" i="17" s="1"/>
  <c r="G7" i="17" a="1"/>
  <c r="G7" i="17"/>
  <c r="G8" i="17" a="1"/>
  <c r="G8" i="17" s="1"/>
  <c r="G9" i="17" a="1"/>
  <c r="G9" i="17"/>
  <c r="G10" i="17" a="1"/>
  <c r="G10" i="17" s="1"/>
  <c r="G11" i="17" a="1"/>
  <c r="G11" i="17"/>
  <c r="G12" i="17" a="1"/>
  <c r="G12" i="17" s="1"/>
  <c r="G13" i="17" a="1"/>
  <c r="G13" i="17"/>
  <c r="G14" i="17" a="1"/>
  <c r="G14" i="17" s="1"/>
  <c r="G15" i="17" a="1"/>
  <c r="G15" i="17"/>
  <c r="G16" i="17" a="1"/>
  <c r="G16" i="17" s="1"/>
  <c r="G17" i="17" a="1"/>
  <c r="G17" i="17"/>
  <c r="G18" i="17" a="1"/>
  <c r="G18" i="17" s="1"/>
  <c r="G19" i="17" a="1"/>
  <c r="G19" i="17"/>
  <c r="G20" i="17" a="1"/>
  <c r="G20" i="17" s="1"/>
  <c r="G21" i="17" a="1"/>
  <c r="G21" i="17"/>
  <c r="G22" i="17" a="1"/>
  <c r="G22" i="17" s="1"/>
  <c r="G23" i="17" a="1"/>
  <c r="G23" i="17"/>
  <c r="G24" i="17" a="1"/>
  <c r="G24" i="17" s="1"/>
  <c r="G25" i="17" a="1"/>
  <c r="G25" i="17"/>
  <c r="G26" i="17" a="1"/>
  <c r="G26" i="17" s="1"/>
  <c r="G27" i="17" a="1"/>
  <c r="G27" i="17"/>
  <c r="G28" i="17" a="1"/>
  <c r="G28" i="17" s="1"/>
  <c r="G29" i="17" a="1"/>
  <c r="G29" i="17"/>
  <c r="G30" i="17" a="1"/>
  <c r="G30" i="17" s="1"/>
  <c r="G31" i="17" a="1"/>
  <c r="G31" i="17"/>
  <c r="G32" i="17" a="1"/>
  <c r="G32" i="17" s="1"/>
  <c r="G33" i="17" a="1"/>
  <c r="G33" i="17"/>
  <c r="G34" i="17" a="1"/>
  <c r="G34" i="17" s="1"/>
  <c r="G35" i="17" a="1"/>
  <c r="G35" i="17"/>
  <c r="G36" i="17" a="1"/>
  <c r="G36" i="17" s="1"/>
  <c r="G37" i="17" a="1"/>
  <c r="G37" i="17"/>
  <c r="G38" i="17" a="1"/>
  <c r="G38" i="17" s="1"/>
  <c r="G39" i="17" a="1"/>
  <c r="G39" i="17"/>
  <c r="G40" i="17" a="1"/>
  <c r="G40" i="17" s="1"/>
  <c r="G41" i="17" a="1"/>
  <c r="G41" i="17"/>
  <c r="G42" i="17" a="1"/>
  <c r="G42" i="17" s="1"/>
  <c r="G43" i="17" a="1"/>
  <c r="G43" i="17"/>
  <c r="G44" i="17" a="1"/>
  <c r="G44" i="17" s="1"/>
  <c r="G45" i="17" a="1"/>
  <c r="G45" i="17"/>
  <c r="G46" i="17" a="1"/>
  <c r="G46" i="17" s="1"/>
  <c r="G47" i="17" a="1"/>
  <c r="G47" i="17"/>
  <c r="G48" i="17" a="1"/>
  <c r="G48" i="17" s="1"/>
  <c r="G49" i="17" a="1"/>
  <c r="G49" i="17"/>
  <c r="G50" i="17" a="1"/>
  <c r="G50" i="17" s="1"/>
  <c r="G51" i="17" a="1"/>
  <c r="G51" i="17"/>
  <c r="G52" i="17" a="1"/>
  <c r="G52" i="17" s="1"/>
  <c r="G53" i="17" a="1"/>
  <c r="G53" i="17"/>
  <c r="G54" i="17" a="1"/>
  <c r="G54" i="17" s="1"/>
  <c r="G55" i="17" a="1"/>
  <c r="G55" i="17"/>
  <c r="G56" i="17" a="1"/>
  <c r="G56" i="17" s="1"/>
  <c r="G57" i="17" a="1"/>
  <c r="G57" i="17"/>
  <c r="G58" i="17" a="1"/>
  <c r="G58" i="17" s="1"/>
  <c r="G59" i="17" a="1"/>
  <c r="G59" i="17"/>
  <c r="G60" i="17" a="1"/>
  <c r="G60" i="17" s="1"/>
  <c r="G61" i="17" a="1"/>
  <c r="G61" i="17"/>
  <c r="G62" i="17" a="1"/>
  <c r="G62" i="17" s="1"/>
  <c r="G63" i="17" a="1"/>
  <c r="G63" i="17"/>
  <c r="G64" i="17" a="1"/>
  <c r="G64" i="17" s="1"/>
  <c r="G65" i="17" a="1"/>
  <c r="G65" i="17"/>
  <c r="G66" i="17" a="1"/>
  <c r="G66" i="17" s="1"/>
  <c r="G67" i="17" a="1"/>
  <c r="G67" i="17"/>
  <c r="G68" i="17" a="1"/>
  <c r="G68" i="17" s="1"/>
  <c r="G69" i="17" a="1"/>
  <c r="G69" i="17"/>
  <c r="G70" i="17" a="1"/>
  <c r="G70" i="17" s="1"/>
  <c r="G3" i="17" a="1"/>
  <c r="G3" i="17"/>
  <c r="E4" i="17" a="1"/>
  <c r="E4" i="17" s="1"/>
  <c r="E5" i="17" a="1"/>
  <c r="E5" i="17"/>
  <c r="E6" i="17" a="1"/>
  <c r="E6" i="17" s="1"/>
  <c r="E7" i="17" a="1"/>
  <c r="E7" i="17" s="1"/>
  <c r="E8" i="17" a="1"/>
  <c r="E8" i="17" s="1"/>
  <c r="E9" i="17" a="1"/>
  <c r="E9" i="17" s="1"/>
  <c r="E10" i="17" a="1"/>
  <c r="E10" i="17" s="1"/>
  <c r="E11" i="17" a="1"/>
  <c r="E11" i="17" s="1"/>
  <c r="E12" i="17" a="1"/>
  <c r="E12" i="17" s="1"/>
  <c r="E13" i="17" a="1"/>
  <c r="E13" i="17" s="1"/>
  <c r="E14" i="17" a="1"/>
  <c r="E14" i="17" s="1"/>
  <c r="E15" i="17" a="1"/>
  <c r="E15" i="17" s="1"/>
  <c r="E16" i="17" a="1"/>
  <c r="E16" i="17" s="1"/>
  <c r="E17" i="17" a="1"/>
  <c r="E17" i="17" s="1"/>
  <c r="E18" i="17" a="1"/>
  <c r="E18" i="17" s="1"/>
  <c r="E19" i="17" a="1"/>
  <c r="E19" i="17" s="1"/>
  <c r="E20" i="17" a="1"/>
  <c r="E20" i="17" s="1"/>
  <c r="E21" i="17" a="1"/>
  <c r="E21" i="17"/>
  <c r="E22" i="17" a="1"/>
  <c r="E22" i="17" s="1"/>
  <c r="E23" i="17" a="1"/>
  <c r="E23" i="17" s="1"/>
  <c r="E24" i="17" a="1"/>
  <c r="E24" i="17" s="1"/>
  <c r="E25" i="17" a="1"/>
  <c r="E25" i="17" s="1"/>
  <c r="E26" i="17" a="1"/>
  <c r="E26" i="17" s="1"/>
  <c r="E27" i="17" a="1"/>
  <c r="E27" i="17" s="1"/>
  <c r="E28" i="17" a="1"/>
  <c r="E28" i="17" s="1"/>
  <c r="E29" i="17" a="1"/>
  <c r="E29" i="17" s="1"/>
  <c r="E30" i="17" a="1"/>
  <c r="E30" i="17" s="1"/>
  <c r="E31" i="17" a="1"/>
  <c r="E31" i="17" s="1"/>
  <c r="E32" i="17" a="1"/>
  <c r="E32" i="17" s="1"/>
  <c r="E33" i="17" a="1"/>
  <c r="E33" i="17" s="1"/>
  <c r="E34" i="17" a="1"/>
  <c r="E34" i="17" s="1"/>
  <c r="E35" i="17" a="1"/>
  <c r="E35" i="17" s="1"/>
  <c r="E36" i="17" a="1"/>
  <c r="E36" i="17" s="1"/>
  <c r="E37" i="17" a="1"/>
  <c r="E37" i="17"/>
  <c r="E38" i="17" a="1"/>
  <c r="E38" i="17" s="1"/>
  <c r="E39" i="17" a="1"/>
  <c r="E39" i="17" s="1"/>
  <c r="E40" i="17" a="1"/>
  <c r="E40" i="17" s="1"/>
  <c r="E41" i="17" a="1"/>
  <c r="E41" i="17" s="1"/>
  <c r="E42" i="17" a="1"/>
  <c r="E42" i="17" s="1"/>
  <c r="E43" i="17" a="1"/>
  <c r="E43" i="17" s="1"/>
  <c r="E44" i="17" a="1"/>
  <c r="E44" i="17" s="1"/>
  <c r="E45" i="17" a="1"/>
  <c r="E45" i="17" s="1"/>
  <c r="E46" i="17" a="1"/>
  <c r="E46" i="17" s="1"/>
  <c r="E47" i="17" a="1"/>
  <c r="E47" i="17" s="1"/>
  <c r="E48" i="17" a="1"/>
  <c r="E48" i="17" s="1"/>
  <c r="E49" i="17" a="1"/>
  <c r="E49" i="17" s="1"/>
  <c r="E50" i="17" a="1"/>
  <c r="E50" i="17" s="1"/>
  <c r="E51" i="17" a="1"/>
  <c r="E51" i="17" s="1"/>
  <c r="E52" i="17" a="1"/>
  <c r="E52" i="17" s="1"/>
  <c r="E53" i="17" a="1"/>
  <c r="E53" i="17"/>
  <c r="E54" i="17" a="1"/>
  <c r="E54" i="17" s="1"/>
  <c r="E55" i="17" a="1"/>
  <c r="E55" i="17" s="1"/>
  <c r="E56" i="17" a="1"/>
  <c r="E56" i="17" s="1"/>
  <c r="E57" i="17" a="1"/>
  <c r="E57" i="17" s="1"/>
  <c r="E58" i="17" a="1"/>
  <c r="E58" i="17" s="1"/>
  <c r="E59" i="17" a="1"/>
  <c r="E59" i="17" s="1"/>
  <c r="E60" i="17" a="1"/>
  <c r="E60" i="17" s="1"/>
  <c r="E61" i="17" a="1"/>
  <c r="E61" i="17" s="1"/>
  <c r="E62" i="17" a="1"/>
  <c r="E62" i="17" s="1"/>
  <c r="E63" i="17" a="1"/>
  <c r="E63" i="17" s="1"/>
  <c r="E64" i="17" a="1"/>
  <c r="E64" i="17" s="1"/>
  <c r="E65" i="17" a="1"/>
  <c r="E65" i="17" s="1"/>
  <c r="E66" i="17" a="1"/>
  <c r="E66" i="17" s="1"/>
  <c r="E67" i="17" a="1"/>
  <c r="E67" i="17"/>
  <c r="E68" i="17" a="1"/>
  <c r="E68" i="17" s="1"/>
  <c r="E69" i="17" a="1"/>
  <c r="E69" i="17" s="1"/>
  <c r="E70" i="17" a="1"/>
  <c r="E70" i="17" s="1"/>
  <c r="E3" i="17" a="1"/>
  <c r="E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3" i="1"/>
  <c r="C3" i="17"/>
  <c r="W87" i="19"/>
  <c r="V87" i="19"/>
  <c r="U87" i="19"/>
  <c r="T87" i="19"/>
  <c r="S87" i="19"/>
  <c r="Q87" i="19"/>
  <c r="W86" i="19"/>
  <c r="V86" i="19"/>
  <c r="U86" i="19"/>
  <c r="T86" i="19"/>
  <c r="S86" i="19"/>
  <c r="Q86" i="19"/>
  <c r="W85" i="19"/>
  <c r="V85" i="19"/>
  <c r="U85" i="19"/>
  <c r="T85" i="19"/>
  <c r="S85" i="19"/>
  <c r="Q85" i="19"/>
  <c r="W84" i="19"/>
  <c r="V84" i="19"/>
  <c r="U84" i="19"/>
  <c r="T84" i="19"/>
  <c r="S84" i="19"/>
  <c r="Q84" i="19"/>
  <c r="W83" i="19"/>
  <c r="V83" i="19"/>
  <c r="U83" i="19"/>
  <c r="T83" i="19"/>
  <c r="S83" i="19"/>
  <c r="Q83" i="19"/>
  <c r="W82" i="19"/>
  <c r="V82" i="19"/>
  <c r="U82" i="19"/>
  <c r="T82" i="19"/>
  <c r="S82" i="19"/>
  <c r="Q82" i="19"/>
  <c r="W81" i="19"/>
  <c r="V81" i="19"/>
  <c r="U81" i="19"/>
  <c r="T81" i="19"/>
  <c r="S81" i="19"/>
  <c r="Q81" i="19"/>
  <c r="W80" i="19"/>
  <c r="V80" i="19"/>
  <c r="U80" i="19"/>
  <c r="T80" i="19"/>
  <c r="S80" i="19"/>
  <c r="Q80" i="19"/>
  <c r="W79" i="19"/>
  <c r="V79" i="19"/>
  <c r="U79" i="19"/>
  <c r="T79" i="19"/>
  <c r="S79" i="19"/>
  <c r="Q79" i="19"/>
  <c r="W78" i="19"/>
  <c r="V78" i="19"/>
  <c r="U78" i="19"/>
  <c r="T78" i="19"/>
  <c r="S78" i="19"/>
  <c r="Q78" i="19"/>
  <c r="W77" i="19"/>
  <c r="V77" i="19"/>
  <c r="U77" i="19"/>
  <c r="T77" i="19"/>
  <c r="S77" i="19"/>
  <c r="Q77" i="19"/>
  <c r="Z76" i="19"/>
  <c r="W76" i="19"/>
  <c r="V76" i="19"/>
  <c r="U76" i="19"/>
  <c r="T76" i="19"/>
  <c r="S76" i="19"/>
  <c r="Q76" i="19"/>
  <c r="W75" i="19"/>
  <c r="V75" i="19"/>
  <c r="U75" i="19"/>
  <c r="T75" i="19"/>
  <c r="S75" i="19"/>
  <c r="Q75" i="19"/>
  <c r="W74" i="19"/>
  <c r="V74" i="19"/>
  <c r="U74" i="19"/>
  <c r="T74" i="19"/>
  <c r="S74" i="19"/>
  <c r="Q74" i="19"/>
  <c r="W73" i="19"/>
  <c r="V73" i="19"/>
  <c r="U73" i="19"/>
  <c r="T73" i="19"/>
  <c r="S73" i="19"/>
  <c r="Q73" i="19"/>
  <c r="W72" i="19"/>
  <c r="V72" i="19"/>
  <c r="U72" i="19"/>
  <c r="T72" i="19"/>
  <c r="S72" i="19"/>
  <c r="Q72" i="19"/>
  <c r="W71" i="19"/>
  <c r="V71" i="19"/>
  <c r="U71" i="19"/>
  <c r="T71" i="19"/>
  <c r="S71" i="19"/>
  <c r="Q71" i="19"/>
  <c r="W70" i="19"/>
  <c r="V70" i="19"/>
  <c r="U70" i="19"/>
  <c r="T70" i="19"/>
  <c r="S70" i="19"/>
  <c r="W69" i="19"/>
  <c r="V69" i="19"/>
  <c r="U69" i="19"/>
  <c r="T69" i="19"/>
  <c r="S69" i="19"/>
  <c r="Q69" i="19"/>
  <c r="W68" i="19"/>
  <c r="V68" i="19"/>
  <c r="U68" i="19"/>
  <c r="T68" i="19"/>
  <c r="S68" i="19"/>
  <c r="Q68" i="19"/>
  <c r="Z67" i="19"/>
  <c r="W67" i="19"/>
  <c r="V67" i="19"/>
  <c r="U67" i="19"/>
  <c r="T67" i="19"/>
  <c r="S67" i="19"/>
  <c r="Q67" i="19"/>
  <c r="Z66" i="19"/>
  <c r="W66" i="19"/>
  <c r="V66" i="19"/>
  <c r="U66" i="19"/>
  <c r="T66" i="19"/>
  <c r="S66" i="19"/>
  <c r="Q66" i="19"/>
  <c r="Z65" i="19"/>
  <c r="W65" i="19"/>
  <c r="V65" i="19"/>
  <c r="U65" i="19"/>
  <c r="T65" i="19"/>
  <c r="S65" i="19"/>
  <c r="Q65" i="19"/>
  <c r="W64" i="19"/>
  <c r="V64" i="19"/>
  <c r="U64" i="19"/>
  <c r="T64" i="19"/>
  <c r="S64" i="19"/>
  <c r="Q64" i="19"/>
  <c r="W63" i="19"/>
  <c r="V63" i="19"/>
  <c r="U63" i="19"/>
  <c r="T63" i="19"/>
  <c r="S63" i="19"/>
  <c r="Q63" i="19"/>
  <c r="W62" i="19"/>
  <c r="V62" i="19"/>
  <c r="U62" i="19"/>
  <c r="T62" i="19"/>
  <c r="S62" i="19"/>
  <c r="Q62" i="19"/>
  <c r="Z61" i="19"/>
  <c r="W61" i="19"/>
  <c r="V61" i="19"/>
  <c r="U61" i="19"/>
  <c r="T61" i="19"/>
  <c r="S61" i="19"/>
  <c r="Q61" i="19"/>
  <c r="Z60" i="19"/>
  <c r="W60" i="19"/>
  <c r="V60" i="19"/>
  <c r="U60" i="19"/>
  <c r="T60" i="19"/>
  <c r="S60" i="19"/>
  <c r="Q60" i="19"/>
  <c r="W59" i="19"/>
  <c r="V59" i="19"/>
  <c r="U59" i="19"/>
  <c r="T59" i="19"/>
  <c r="S59" i="19"/>
  <c r="Q59" i="19"/>
  <c r="Z58" i="19"/>
  <c r="W58" i="19"/>
  <c r="V58" i="19"/>
  <c r="U58" i="19"/>
  <c r="T58" i="19"/>
  <c r="S58" i="19"/>
  <c r="Q58" i="19"/>
  <c r="W57" i="19"/>
  <c r="V57" i="19"/>
  <c r="U57" i="19"/>
  <c r="T57" i="19"/>
  <c r="S57" i="19"/>
  <c r="Q57" i="19"/>
  <c r="Z56" i="19"/>
  <c r="W56" i="19"/>
  <c r="V56" i="19"/>
  <c r="U56" i="19"/>
  <c r="T56" i="19"/>
  <c r="S56" i="19"/>
  <c r="Q56" i="19"/>
  <c r="Z55" i="19"/>
  <c r="W55" i="19"/>
  <c r="V55" i="19"/>
  <c r="U55" i="19"/>
  <c r="T55" i="19"/>
  <c r="S55" i="19"/>
  <c r="Q55" i="19"/>
  <c r="Z54" i="19"/>
  <c r="W54" i="19"/>
  <c r="V54" i="19"/>
  <c r="U54" i="19"/>
  <c r="T54" i="19"/>
  <c r="S54" i="19"/>
  <c r="Q54" i="19"/>
  <c r="Z53" i="19"/>
  <c r="W53" i="19"/>
  <c r="V53" i="19"/>
  <c r="U53" i="19"/>
  <c r="T53" i="19"/>
  <c r="S53" i="19"/>
  <c r="Q53" i="19"/>
  <c r="W20" i="19"/>
  <c r="V20" i="19"/>
  <c r="U20" i="19"/>
  <c r="T20" i="19"/>
  <c r="S20" i="19"/>
  <c r="Q20" i="19"/>
  <c r="W52" i="19"/>
  <c r="V52" i="19"/>
  <c r="U52" i="19"/>
  <c r="T52" i="19"/>
  <c r="S52" i="19"/>
  <c r="Q52" i="19"/>
  <c r="W51" i="19"/>
  <c r="V51" i="19"/>
  <c r="U51" i="19"/>
  <c r="T51" i="19"/>
  <c r="S51" i="19"/>
  <c r="Q51" i="19"/>
  <c r="W50" i="19"/>
  <c r="V50" i="19"/>
  <c r="U50" i="19"/>
  <c r="T50" i="19"/>
  <c r="S50" i="19"/>
  <c r="W49" i="19"/>
  <c r="V49" i="19"/>
  <c r="U49" i="19"/>
  <c r="T49" i="19"/>
  <c r="S49" i="19"/>
  <c r="Q49" i="19"/>
  <c r="W48" i="19"/>
  <c r="V48" i="19"/>
  <c r="U48" i="19"/>
  <c r="T48" i="19"/>
  <c r="S48" i="19"/>
  <c r="Q48" i="19"/>
  <c r="W47" i="19"/>
  <c r="V47" i="19"/>
  <c r="U47" i="19"/>
  <c r="T47" i="19"/>
  <c r="S47" i="19"/>
  <c r="W46" i="19"/>
  <c r="V46" i="19"/>
  <c r="U46" i="19"/>
  <c r="T46" i="19"/>
  <c r="S46" i="19"/>
  <c r="W45" i="19"/>
  <c r="V45" i="19"/>
  <c r="U45" i="19"/>
  <c r="T45" i="19"/>
  <c r="S45" i="19"/>
  <c r="W44" i="19"/>
  <c r="V44" i="19"/>
  <c r="U44" i="19"/>
  <c r="T44" i="19"/>
  <c r="S44" i="19"/>
  <c r="Z43" i="19"/>
  <c r="W43" i="19"/>
  <c r="V43" i="19"/>
  <c r="U43" i="19"/>
  <c r="T43" i="19"/>
  <c r="S43" i="19"/>
  <c r="Q43" i="19"/>
  <c r="Z42" i="19"/>
  <c r="W42" i="19"/>
  <c r="V42" i="19"/>
  <c r="U42" i="19"/>
  <c r="T42" i="19"/>
  <c r="S42" i="19"/>
  <c r="Q42" i="19"/>
  <c r="Z41" i="19"/>
  <c r="W41" i="19"/>
  <c r="V41" i="19"/>
  <c r="U41" i="19"/>
  <c r="T41" i="19"/>
  <c r="S41" i="19"/>
  <c r="Q41" i="19"/>
  <c r="W40" i="19"/>
  <c r="V40" i="19"/>
  <c r="U40" i="19"/>
  <c r="T40" i="19"/>
  <c r="S40" i="19"/>
  <c r="Q40" i="19"/>
  <c r="W39" i="19"/>
  <c r="V39" i="19"/>
  <c r="U39" i="19"/>
  <c r="T39" i="19"/>
  <c r="S39" i="19"/>
  <c r="Q39" i="19"/>
  <c r="W38" i="19"/>
  <c r="V38" i="19"/>
  <c r="U38" i="19"/>
  <c r="T38" i="19"/>
  <c r="S38" i="19"/>
  <c r="Q38" i="19"/>
  <c r="W37" i="19"/>
  <c r="V37" i="19"/>
  <c r="U37" i="19"/>
  <c r="T37" i="19"/>
  <c r="S37" i="19"/>
  <c r="Q37" i="19"/>
  <c r="W36" i="19"/>
  <c r="V36" i="19"/>
  <c r="U36" i="19"/>
  <c r="T36" i="19"/>
  <c r="S36" i="19"/>
  <c r="Q36" i="19"/>
  <c r="W35" i="19"/>
  <c r="V35" i="19"/>
  <c r="U35" i="19"/>
  <c r="T35" i="19"/>
  <c r="S35" i="19"/>
  <c r="Q35" i="19"/>
  <c r="W34" i="19"/>
  <c r="V34" i="19"/>
  <c r="U34" i="19"/>
  <c r="T34" i="19"/>
  <c r="S34" i="19"/>
  <c r="Q34" i="19"/>
  <c r="W33" i="19"/>
  <c r="V33" i="19"/>
  <c r="U33" i="19"/>
  <c r="T33" i="19"/>
  <c r="S33" i="19"/>
  <c r="Q33" i="19"/>
  <c r="W32" i="19"/>
  <c r="V32" i="19"/>
  <c r="U32" i="19"/>
  <c r="T32" i="19"/>
  <c r="S32" i="19"/>
  <c r="Q32" i="19"/>
  <c r="W31" i="19"/>
  <c r="V31" i="19"/>
  <c r="U31" i="19"/>
  <c r="T31" i="19"/>
  <c r="S31" i="19"/>
  <c r="Q31" i="19"/>
  <c r="W30" i="19"/>
  <c r="V30" i="19"/>
  <c r="U30" i="19"/>
  <c r="T30" i="19"/>
  <c r="S30" i="19"/>
  <c r="Q30" i="19"/>
  <c r="W29" i="19"/>
  <c r="V29" i="19"/>
  <c r="U29" i="19"/>
  <c r="T29" i="19"/>
  <c r="S29" i="19"/>
  <c r="Q29" i="19"/>
  <c r="W28" i="19"/>
  <c r="V28" i="19"/>
  <c r="U28" i="19"/>
  <c r="T28" i="19"/>
  <c r="S28" i="19"/>
  <c r="Q28" i="19"/>
  <c r="W27" i="19"/>
  <c r="V27" i="19"/>
  <c r="U27" i="19"/>
  <c r="T27" i="19"/>
  <c r="S27" i="19"/>
  <c r="Q27" i="19"/>
  <c r="W26" i="19"/>
  <c r="V26" i="19"/>
  <c r="U26" i="19"/>
  <c r="T26" i="19"/>
  <c r="S26" i="19"/>
  <c r="Q26" i="19"/>
  <c r="W25" i="19"/>
  <c r="V25" i="19"/>
  <c r="U25" i="19"/>
  <c r="T25" i="19"/>
  <c r="S25" i="19"/>
  <c r="Q25" i="19"/>
  <c r="W24" i="19"/>
  <c r="V24" i="19"/>
  <c r="U24" i="19"/>
  <c r="T24" i="19"/>
  <c r="S24" i="19"/>
  <c r="Q24" i="19"/>
  <c r="W23" i="19"/>
  <c r="V23" i="19"/>
  <c r="U23" i="19"/>
  <c r="T23" i="19"/>
  <c r="S23" i="19"/>
  <c r="Q23" i="19"/>
  <c r="W22" i="19"/>
  <c r="V22" i="19"/>
  <c r="U22" i="19"/>
  <c r="T22" i="19"/>
  <c r="S22" i="19"/>
  <c r="Q22" i="19"/>
  <c r="W21" i="19"/>
  <c r="V21" i="19"/>
  <c r="U21" i="19"/>
  <c r="T21" i="19"/>
  <c r="S21" i="19"/>
  <c r="Q21" i="19"/>
  <c r="W19" i="19"/>
  <c r="V19" i="19"/>
  <c r="U19" i="19"/>
  <c r="T19" i="19"/>
  <c r="S19" i="19"/>
  <c r="Q19" i="19"/>
  <c r="W18" i="19"/>
  <c r="V18" i="19"/>
  <c r="U18" i="19"/>
  <c r="T18" i="19"/>
  <c r="S18" i="19"/>
  <c r="Q18" i="19"/>
  <c r="W17" i="19"/>
  <c r="V17" i="19"/>
  <c r="U17" i="19"/>
  <c r="T17" i="19"/>
  <c r="S17" i="19"/>
  <c r="Q17" i="19"/>
  <c r="W16" i="19"/>
  <c r="V16" i="19"/>
  <c r="U16" i="19"/>
  <c r="T16" i="19"/>
  <c r="S16" i="19"/>
  <c r="Q16" i="19"/>
  <c r="Z15" i="19"/>
  <c r="W15" i="19"/>
  <c r="V15" i="19"/>
  <c r="U15" i="19"/>
  <c r="T15" i="19"/>
  <c r="S15" i="19"/>
  <c r="Q15" i="19"/>
  <c r="Z14" i="19"/>
  <c r="W14" i="19"/>
  <c r="V14" i="19"/>
  <c r="U14" i="19"/>
  <c r="T14" i="19"/>
  <c r="S14" i="19"/>
  <c r="Q14" i="19"/>
  <c r="Z13" i="19"/>
  <c r="W13" i="19"/>
  <c r="V13" i="19"/>
  <c r="U13" i="19"/>
  <c r="T13" i="19"/>
  <c r="S13" i="19"/>
  <c r="Q13" i="19"/>
  <c r="Z12" i="19"/>
  <c r="W12" i="19"/>
  <c r="V12" i="19"/>
  <c r="U12" i="19"/>
  <c r="T12" i="19"/>
  <c r="S12" i="19"/>
  <c r="Q12" i="19"/>
  <c r="Z11" i="19"/>
  <c r="W11" i="19"/>
  <c r="V11" i="19"/>
  <c r="U11" i="19"/>
  <c r="T11" i="19"/>
  <c r="S11" i="19"/>
  <c r="Q11" i="19"/>
  <c r="Z10" i="19"/>
  <c r="W10" i="19"/>
  <c r="V10" i="19"/>
  <c r="U10" i="19"/>
  <c r="T10" i="19"/>
  <c r="S10" i="19"/>
  <c r="Q10" i="19"/>
  <c r="W9" i="19"/>
  <c r="V9" i="19"/>
  <c r="U9" i="19"/>
  <c r="T9" i="19"/>
  <c r="S9" i="19"/>
  <c r="Q9" i="19"/>
  <c r="W8" i="19"/>
  <c r="V8" i="19"/>
  <c r="U8" i="19"/>
  <c r="T8" i="19"/>
  <c r="S8" i="19"/>
  <c r="Q8" i="19"/>
  <c r="W7" i="19"/>
  <c r="V7" i="19"/>
  <c r="U7" i="19"/>
  <c r="T7" i="19"/>
  <c r="S7" i="19"/>
  <c r="Q7" i="19"/>
  <c r="Z6" i="19"/>
  <c r="W6" i="19"/>
  <c r="V6" i="19"/>
  <c r="U6" i="19"/>
  <c r="T6" i="19"/>
  <c r="S6" i="19"/>
  <c r="Q6" i="19"/>
  <c r="Z5" i="19"/>
  <c r="W5" i="19"/>
  <c r="V5" i="19"/>
  <c r="U5" i="19"/>
  <c r="T5" i="19"/>
  <c r="S5" i="19"/>
  <c r="Q5" i="19"/>
  <c r="Z4" i="19"/>
  <c r="W4" i="19"/>
  <c r="V4" i="19"/>
  <c r="U4" i="19"/>
  <c r="T4" i="19"/>
  <c r="S4" i="19"/>
  <c r="Q4" i="19"/>
  <c r="Z3" i="19"/>
  <c r="W3" i="19"/>
  <c r="V3" i="19"/>
  <c r="U3" i="19"/>
  <c r="G5" i="14" s="1"/>
  <c r="T3" i="19"/>
  <c r="S3" i="19"/>
  <c r="Q3" i="19"/>
  <c r="G6" i="14" l="1"/>
  <c r="G3" i="14"/>
  <c r="G7" i="14"/>
  <c r="X57" i="19"/>
  <c r="G4" i="14"/>
  <c r="X11" i="19"/>
  <c r="X68" i="19"/>
  <c r="X78" i="19"/>
  <c r="X19" i="19"/>
  <c r="X24" i="19"/>
  <c r="X28" i="19"/>
  <c r="X32" i="19"/>
  <c r="X55" i="19"/>
  <c r="X62" i="19"/>
  <c r="X64" i="19"/>
  <c r="X13" i="19"/>
  <c r="X42" i="19"/>
  <c r="X46" i="19"/>
  <c r="X69" i="19"/>
  <c r="X77" i="19"/>
  <c r="X79" i="19"/>
  <c r="X16" i="19"/>
  <c r="X21" i="19"/>
  <c r="X25" i="19"/>
  <c r="X29" i="19"/>
  <c r="X33" i="19"/>
  <c r="X35" i="19"/>
  <c r="X63" i="19"/>
  <c r="X65" i="19"/>
  <c r="X82" i="19"/>
  <c r="X84" i="19"/>
  <c r="X86" i="19"/>
  <c r="X15" i="19"/>
  <c r="X6" i="19"/>
  <c r="X48" i="19"/>
  <c r="X52" i="19"/>
  <c r="X59" i="19"/>
  <c r="X60" i="19"/>
  <c r="X66" i="19"/>
  <c r="X73" i="19"/>
  <c r="X3" i="19"/>
  <c r="X44" i="19"/>
  <c r="X50" i="19"/>
  <c r="X53" i="19"/>
  <c r="X71" i="19"/>
  <c r="X75" i="19"/>
  <c r="X80" i="19"/>
  <c r="X4" i="19"/>
  <c r="X14" i="19"/>
  <c r="X17" i="19"/>
  <c r="X22" i="19"/>
  <c r="X26" i="19"/>
  <c r="X30" i="19"/>
  <c r="X51" i="19"/>
  <c r="X20" i="19"/>
  <c r="X54" i="19"/>
  <c r="X56" i="19"/>
  <c r="X58" i="19"/>
  <c r="X61" i="19"/>
  <c r="X81" i="19"/>
  <c r="X83" i="19"/>
  <c r="X85" i="19"/>
  <c r="X5" i="19"/>
  <c r="X7" i="19"/>
  <c r="X8" i="19"/>
  <c r="X9" i="19"/>
  <c r="X10" i="19"/>
  <c r="X12" i="19"/>
  <c r="X18" i="19"/>
  <c r="X23" i="19"/>
  <c r="X27" i="19"/>
  <c r="X31" i="19"/>
  <c r="X34" i="19"/>
  <c r="X36" i="19"/>
  <c r="X37" i="19"/>
  <c r="X38" i="19"/>
  <c r="X39" i="19"/>
  <c r="X40" i="19"/>
  <c r="X41" i="19"/>
  <c r="X43" i="19"/>
  <c r="X45" i="19"/>
  <c r="X47" i="19"/>
  <c r="X49" i="19"/>
  <c r="X67" i="19"/>
  <c r="X70" i="19"/>
  <c r="X72" i="19"/>
  <c r="X74" i="19"/>
  <c r="X76" i="19"/>
  <c r="X87" i="19"/>
  <c r="Z70" i="17"/>
  <c r="W70" i="17"/>
  <c r="V70" i="17"/>
  <c r="U70" i="17"/>
  <c r="T70" i="17"/>
  <c r="S70" i="17"/>
  <c r="Q70" i="17"/>
  <c r="Z69" i="17"/>
  <c r="W69" i="17"/>
  <c r="V69" i="17"/>
  <c r="U69" i="17"/>
  <c r="T69" i="17"/>
  <c r="S69" i="17"/>
  <c r="Q69" i="17"/>
  <c r="Z68" i="17"/>
  <c r="W68" i="17"/>
  <c r="V68" i="17"/>
  <c r="U68" i="17"/>
  <c r="T68" i="17"/>
  <c r="S68" i="17"/>
  <c r="Q68" i="17"/>
  <c r="Z67" i="17"/>
  <c r="W67" i="17"/>
  <c r="V67" i="17"/>
  <c r="U67" i="17"/>
  <c r="T67" i="17"/>
  <c r="S67" i="17"/>
  <c r="Q67" i="17"/>
  <c r="Z66" i="17"/>
  <c r="W66" i="17"/>
  <c r="V66" i="17"/>
  <c r="U66" i="17"/>
  <c r="T66" i="17"/>
  <c r="S66" i="17"/>
  <c r="Q66" i="17"/>
  <c r="Z65" i="17"/>
  <c r="W65" i="17"/>
  <c r="V65" i="17"/>
  <c r="U65" i="17"/>
  <c r="T65" i="17"/>
  <c r="S65" i="17"/>
  <c r="Q65" i="17"/>
  <c r="Z64" i="17"/>
  <c r="W64" i="17"/>
  <c r="V64" i="17"/>
  <c r="U64" i="17"/>
  <c r="T64" i="17"/>
  <c r="S64" i="17"/>
  <c r="Q64" i="17"/>
  <c r="Z63" i="17"/>
  <c r="W63" i="17"/>
  <c r="V63" i="17"/>
  <c r="U63" i="17"/>
  <c r="T63" i="17"/>
  <c r="S63" i="17"/>
  <c r="X63" i="17" s="1"/>
  <c r="Q63" i="17"/>
  <c r="Z62" i="17"/>
  <c r="W62" i="17"/>
  <c r="V62" i="17"/>
  <c r="U62" i="17"/>
  <c r="T62" i="17"/>
  <c r="S62" i="17"/>
  <c r="Q62" i="17"/>
  <c r="Z61" i="17"/>
  <c r="W61" i="17"/>
  <c r="V61" i="17"/>
  <c r="U61" i="17"/>
  <c r="T61" i="17"/>
  <c r="S61" i="17"/>
  <c r="Q61" i="17"/>
  <c r="Z60" i="17"/>
  <c r="W60" i="17"/>
  <c r="V60" i="17"/>
  <c r="U60" i="17"/>
  <c r="T60" i="17"/>
  <c r="S60" i="17"/>
  <c r="Q60" i="17"/>
  <c r="Z59" i="17"/>
  <c r="W59" i="17"/>
  <c r="V59" i="17"/>
  <c r="U59" i="17"/>
  <c r="T59" i="17"/>
  <c r="X59" i="17" s="1"/>
  <c r="S59" i="17"/>
  <c r="Q59" i="17"/>
  <c r="Z58" i="17"/>
  <c r="W58" i="17"/>
  <c r="V58" i="17"/>
  <c r="U58" i="17"/>
  <c r="T58" i="17"/>
  <c r="S58" i="17"/>
  <c r="Q58" i="17"/>
  <c r="Z57" i="17"/>
  <c r="W57" i="17"/>
  <c r="V57" i="17"/>
  <c r="U57" i="17"/>
  <c r="T57" i="17"/>
  <c r="S57" i="17"/>
  <c r="Q57" i="17"/>
  <c r="Z56" i="17"/>
  <c r="W56" i="17"/>
  <c r="V56" i="17"/>
  <c r="U56" i="17"/>
  <c r="T56" i="17"/>
  <c r="S56" i="17"/>
  <c r="Q56" i="17"/>
  <c r="Z55" i="17"/>
  <c r="W55" i="17"/>
  <c r="V55" i="17"/>
  <c r="U55" i="17"/>
  <c r="T55" i="17"/>
  <c r="S55" i="17"/>
  <c r="X55" i="17" s="1"/>
  <c r="Q55" i="17"/>
  <c r="Z54" i="17"/>
  <c r="W54" i="17"/>
  <c r="V54" i="17"/>
  <c r="U54" i="17"/>
  <c r="T54" i="17"/>
  <c r="S54" i="17"/>
  <c r="Q54" i="17"/>
  <c r="Z53" i="17"/>
  <c r="W53" i="17"/>
  <c r="V53" i="17"/>
  <c r="U53" i="17"/>
  <c r="T53" i="17"/>
  <c r="S53" i="17"/>
  <c r="Q53" i="17"/>
  <c r="Z52" i="17"/>
  <c r="W52" i="17"/>
  <c r="V52" i="17"/>
  <c r="U52" i="17"/>
  <c r="T52" i="17"/>
  <c r="S52" i="17"/>
  <c r="Q52" i="17"/>
  <c r="Z51" i="17"/>
  <c r="W51" i="17"/>
  <c r="V51" i="17"/>
  <c r="U51" i="17"/>
  <c r="T51" i="17"/>
  <c r="S51" i="17"/>
  <c r="X51" i="17" s="1"/>
  <c r="Q51" i="17"/>
  <c r="Z50" i="17"/>
  <c r="W50" i="17"/>
  <c r="V50" i="17"/>
  <c r="U50" i="17"/>
  <c r="T50" i="17"/>
  <c r="S50" i="17"/>
  <c r="Q50" i="17"/>
  <c r="Z49" i="17"/>
  <c r="W49" i="17"/>
  <c r="V49" i="17"/>
  <c r="U49" i="17"/>
  <c r="T49" i="17"/>
  <c r="S49" i="17"/>
  <c r="Q49" i="17"/>
  <c r="Z48" i="17"/>
  <c r="W48" i="17"/>
  <c r="V48" i="17"/>
  <c r="U48" i="17"/>
  <c r="T48" i="17"/>
  <c r="S48" i="17"/>
  <c r="X48" i="17" s="1"/>
  <c r="Q48" i="17"/>
  <c r="Z47" i="17"/>
  <c r="W47" i="17"/>
  <c r="V47" i="17"/>
  <c r="U47" i="17"/>
  <c r="T47" i="17"/>
  <c r="S47" i="17"/>
  <c r="Q47" i="17"/>
  <c r="Z46" i="17"/>
  <c r="W46" i="17"/>
  <c r="V46" i="17"/>
  <c r="U46" i="17"/>
  <c r="T46" i="17"/>
  <c r="S46" i="17"/>
  <c r="Q46" i="17"/>
  <c r="Z45" i="17"/>
  <c r="W45" i="17"/>
  <c r="V45" i="17"/>
  <c r="U45" i="17"/>
  <c r="T45" i="17"/>
  <c r="S45" i="17"/>
  <c r="Q45" i="17"/>
  <c r="Z44" i="17"/>
  <c r="W44" i="17"/>
  <c r="V44" i="17"/>
  <c r="U44" i="17"/>
  <c r="T44" i="17"/>
  <c r="S44" i="17"/>
  <c r="Q44" i="17"/>
  <c r="Z43" i="17"/>
  <c r="W43" i="17"/>
  <c r="V43" i="17"/>
  <c r="U43" i="17"/>
  <c r="T43" i="17"/>
  <c r="S43" i="17"/>
  <c r="Q43" i="17"/>
  <c r="Z42" i="17"/>
  <c r="W42" i="17"/>
  <c r="V42" i="17"/>
  <c r="U42" i="17"/>
  <c r="T42" i="17"/>
  <c r="S42" i="17"/>
  <c r="Q42" i="17"/>
  <c r="Z41" i="17"/>
  <c r="W41" i="17"/>
  <c r="V41" i="17"/>
  <c r="U41" i="17"/>
  <c r="T41" i="17"/>
  <c r="S41" i="17"/>
  <c r="Q41" i="17"/>
  <c r="Z40" i="17"/>
  <c r="W40" i="17"/>
  <c r="V40" i="17"/>
  <c r="U40" i="17"/>
  <c r="T40" i="17"/>
  <c r="S40" i="17"/>
  <c r="Q40" i="17"/>
  <c r="Z39" i="17"/>
  <c r="W39" i="17"/>
  <c r="V39" i="17"/>
  <c r="U39" i="17"/>
  <c r="T39" i="17"/>
  <c r="S39" i="17"/>
  <c r="Q39" i="17"/>
  <c r="Z38" i="17"/>
  <c r="W38" i="17"/>
  <c r="V38" i="17"/>
  <c r="U38" i="17"/>
  <c r="T38" i="17"/>
  <c r="S38" i="17"/>
  <c r="Q38" i="17"/>
  <c r="Z37" i="17"/>
  <c r="W37" i="17"/>
  <c r="V37" i="17"/>
  <c r="U37" i="17"/>
  <c r="T37" i="17"/>
  <c r="S37" i="17"/>
  <c r="Q37" i="17"/>
  <c r="Z36" i="17"/>
  <c r="W36" i="17"/>
  <c r="V36" i="17"/>
  <c r="U36" i="17"/>
  <c r="T36" i="17"/>
  <c r="S36" i="17"/>
  <c r="Q36" i="17"/>
  <c r="Z35" i="17"/>
  <c r="W35" i="17"/>
  <c r="V35" i="17"/>
  <c r="U35" i="17"/>
  <c r="T35" i="17"/>
  <c r="S35" i="17"/>
  <c r="Q35" i="17"/>
  <c r="Z34" i="17"/>
  <c r="W34" i="17"/>
  <c r="V34" i="17"/>
  <c r="U34" i="17"/>
  <c r="T34" i="17"/>
  <c r="S34" i="17"/>
  <c r="Q34" i="17"/>
  <c r="Z33" i="17"/>
  <c r="W33" i="17"/>
  <c r="V33" i="17"/>
  <c r="U33" i="17"/>
  <c r="T33" i="17"/>
  <c r="S33" i="17"/>
  <c r="Q33" i="17"/>
  <c r="Z32" i="17"/>
  <c r="W32" i="17"/>
  <c r="V32" i="17"/>
  <c r="U32" i="17"/>
  <c r="T32" i="17"/>
  <c r="S32" i="17"/>
  <c r="Q32" i="17"/>
  <c r="Z31" i="17"/>
  <c r="W31" i="17"/>
  <c r="V31" i="17"/>
  <c r="U31" i="17"/>
  <c r="T31" i="17"/>
  <c r="S31" i="17"/>
  <c r="Q31" i="17"/>
  <c r="Z30" i="17"/>
  <c r="W30" i="17"/>
  <c r="V30" i="17"/>
  <c r="U30" i="17"/>
  <c r="T30" i="17"/>
  <c r="X30" i="17" s="1"/>
  <c r="S30" i="17"/>
  <c r="Q30" i="17"/>
  <c r="Z29" i="17"/>
  <c r="W29" i="17"/>
  <c r="V29" i="17"/>
  <c r="U29" i="17"/>
  <c r="T29" i="17"/>
  <c r="S29" i="17"/>
  <c r="Q29" i="17"/>
  <c r="Z28" i="17"/>
  <c r="W28" i="17"/>
  <c r="V28" i="17"/>
  <c r="U28" i="17"/>
  <c r="T28" i="17"/>
  <c r="S28" i="17"/>
  <c r="Q28" i="17"/>
  <c r="Z27" i="17"/>
  <c r="W27" i="17"/>
  <c r="V27" i="17"/>
  <c r="U27" i="17"/>
  <c r="T27" i="17"/>
  <c r="S27" i="17"/>
  <c r="Q27" i="17"/>
  <c r="Z26" i="17"/>
  <c r="W26" i="17"/>
  <c r="V26" i="17"/>
  <c r="U26" i="17"/>
  <c r="T26" i="17"/>
  <c r="X26" i="17" s="1"/>
  <c r="S26" i="17"/>
  <c r="Q26" i="17"/>
  <c r="Z25" i="17"/>
  <c r="W25" i="17"/>
  <c r="V25" i="17"/>
  <c r="U25" i="17"/>
  <c r="T25" i="17"/>
  <c r="S25" i="17"/>
  <c r="Q25" i="17"/>
  <c r="Z24" i="17"/>
  <c r="W24" i="17"/>
  <c r="V24" i="17"/>
  <c r="U24" i="17"/>
  <c r="T24" i="17"/>
  <c r="S24" i="17"/>
  <c r="Q24" i="17"/>
  <c r="Z23" i="17"/>
  <c r="W23" i="17"/>
  <c r="V23" i="17"/>
  <c r="U23" i="17"/>
  <c r="T23" i="17"/>
  <c r="S23" i="17"/>
  <c r="Q23" i="17"/>
  <c r="Z22" i="17"/>
  <c r="W22" i="17"/>
  <c r="V22" i="17"/>
  <c r="U22" i="17"/>
  <c r="T22" i="17"/>
  <c r="X22" i="17" s="1"/>
  <c r="S22" i="17"/>
  <c r="Q22" i="17"/>
  <c r="Z21" i="17"/>
  <c r="W21" i="17"/>
  <c r="V21" i="17"/>
  <c r="U21" i="17"/>
  <c r="T21" i="17"/>
  <c r="S21" i="17"/>
  <c r="Q21" i="17"/>
  <c r="Z20" i="17"/>
  <c r="W20" i="17"/>
  <c r="V20" i="17"/>
  <c r="U20" i="17"/>
  <c r="T20" i="17"/>
  <c r="S20" i="17"/>
  <c r="Q20" i="17"/>
  <c r="Z19" i="17"/>
  <c r="W19" i="17"/>
  <c r="V19" i="17"/>
  <c r="U19" i="17"/>
  <c r="T19" i="17"/>
  <c r="S19" i="17"/>
  <c r="Q19" i="17"/>
  <c r="Z18" i="17"/>
  <c r="W18" i="17"/>
  <c r="V18" i="17"/>
  <c r="U18" i="17"/>
  <c r="T18" i="17"/>
  <c r="S18" i="17"/>
  <c r="Q18" i="17"/>
  <c r="Z17" i="17"/>
  <c r="W17" i="17"/>
  <c r="V17" i="17"/>
  <c r="U17" i="17"/>
  <c r="T17" i="17"/>
  <c r="S17" i="17"/>
  <c r="Q17" i="17"/>
  <c r="Z16" i="17"/>
  <c r="W16" i="17"/>
  <c r="V16" i="17"/>
  <c r="U16" i="17"/>
  <c r="T16" i="17"/>
  <c r="S16" i="17"/>
  <c r="Q16" i="17"/>
  <c r="Z15" i="17"/>
  <c r="W15" i="17"/>
  <c r="V15" i="17"/>
  <c r="U15" i="17"/>
  <c r="T15" i="17"/>
  <c r="S15" i="17"/>
  <c r="Q15" i="17"/>
  <c r="Z14" i="17"/>
  <c r="W14" i="17"/>
  <c r="V14" i="17"/>
  <c r="U14" i="17"/>
  <c r="T14" i="17"/>
  <c r="S14" i="17"/>
  <c r="Q14" i="17"/>
  <c r="Z13" i="17"/>
  <c r="W13" i="17"/>
  <c r="V13" i="17"/>
  <c r="U13" i="17"/>
  <c r="T13" i="17"/>
  <c r="S13" i="17"/>
  <c r="Q13" i="17"/>
  <c r="Z12" i="17"/>
  <c r="W12" i="17"/>
  <c r="V12" i="17"/>
  <c r="U12" i="17"/>
  <c r="T12" i="17"/>
  <c r="S12" i="17"/>
  <c r="Q12" i="17"/>
  <c r="Z11" i="17"/>
  <c r="W11" i="17"/>
  <c r="V11" i="17"/>
  <c r="U11" i="17"/>
  <c r="T11" i="17"/>
  <c r="X11" i="17" s="1"/>
  <c r="S11" i="17"/>
  <c r="Q11" i="17"/>
  <c r="Z10" i="17"/>
  <c r="W10" i="17"/>
  <c r="V10" i="17"/>
  <c r="U10" i="17"/>
  <c r="T10" i="17"/>
  <c r="S10" i="17"/>
  <c r="Q10" i="17"/>
  <c r="Z9" i="17"/>
  <c r="W9" i="17"/>
  <c r="V9" i="17"/>
  <c r="U9" i="17"/>
  <c r="T9" i="17"/>
  <c r="S9" i="17"/>
  <c r="Q9" i="17"/>
  <c r="Z8" i="17"/>
  <c r="W8" i="17"/>
  <c r="V8" i="17"/>
  <c r="U8" i="17"/>
  <c r="T8" i="17"/>
  <c r="S8" i="17"/>
  <c r="Q8" i="17"/>
  <c r="Z7" i="17"/>
  <c r="W7" i="17"/>
  <c r="V7" i="17"/>
  <c r="U7" i="17"/>
  <c r="T7" i="17"/>
  <c r="S7" i="17"/>
  <c r="Q7" i="17"/>
  <c r="Z6" i="17"/>
  <c r="W6" i="17"/>
  <c r="V6" i="17"/>
  <c r="U6" i="17"/>
  <c r="T6" i="17"/>
  <c r="S6" i="17"/>
  <c r="Q6" i="17"/>
  <c r="Z5" i="17"/>
  <c r="W5" i="17"/>
  <c r="V5" i="17"/>
  <c r="U5" i="17"/>
  <c r="T5" i="17"/>
  <c r="S5" i="17"/>
  <c r="Q5" i="17"/>
  <c r="Z4" i="17"/>
  <c r="W4" i="17"/>
  <c r="V4" i="17"/>
  <c r="U4" i="17"/>
  <c r="T4" i="17"/>
  <c r="S4" i="17"/>
  <c r="Q4" i="17"/>
  <c r="Z3" i="17"/>
  <c r="W3" i="17"/>
  <c r="V3" i="17"/>
  <c r="U3" i="17"/>
  <c r="E5" i="14" s="1"/>
  <c r="T3" i="17"/>
  <c r="S3" i="17"/>
  <c r="Q3" i="17"/>
  <c r="E3" i="14" l="1"/>
  <c r="E7" i="14"/>
  <c r="X19" i="17"/>
  <c r="X35" i="17"/>
  <c r="E6" i="14"/>
  <c r="X3" i="17"/>
  <c r="E4" i="14"/>
  <c r="X7" i="17"/>
  <c r="X14" i="17"/>
  <c r="X67" i="17"/>
  <c r="X38" i="17"/>
  <c r="X42" i="17"/>
  <c r="X46" i="17"/>
  <c r="G8" i="14"/>
  <c r="X17" i="17"/>
  <c r="X32" i="17"/>
  <c r="X6" i="17"/>
  <c r="X10" i="17"/>
  <c r="X16" i="17"/>
  <c r="X24" i="17"/>
  <c r="X29" i="17"/>
  <c r="X40" i="17"/>
  <c r="X45" i="17"/>
  <c r="X54" i="17"/>
  <c r="X58" i="17"/>
  <c r="X62" i="17"/>
  <c r="X66" i="17"/>
  <c r="X70" i="17"/>
  <c r="X5" i="17"/>
  <c r="X9" i="17"/>
  <c r="X13" i="17"/>
  <c r="X15" i="17"/>
  <c r="X18" i="17"/>
  <c r="X20" i="17"/>
  <c r="X28" i="17"/>
  <c r="X31" i="17"/>
  <c r="X34" i="17"/>
  <c r="X36" i="17"/>
  <c r="X44" i="17"/>
  <c r="X47" i="17"/>
  <c r="X50" i="17"/>
  <c r="X56" i="17"/>
  <c r="X61" i="17"/>
  <c r="X64" i="17"/>
  <c r="X4" i="17"/>
  <c r="X8" i="17"/>
  <c r="X12" i="17"/>
  <c r="X23" i="17"/>
  <c r="X27" i="17"/>
  <c r="X39" i="17"/>
  <c r="X43" i="17"/>
  <c r="X52" i="17"/>
  <c r="X60" i="17"/>
  <c r="X68" i="17"/>
  <c r="X33" i="17"/>
  <c r="X49" i="17"/>
  <c r="X65" i="17"/>
  <c r="X21" i="17"/>
  <c r="X37" i="17"/>
  <c r="X53" i="17"/>
  <c r="X69" i="17"/>
  <c r="X25" i="17"/>
  <c r="X41" i="17"/>
  <c r="X57" i="17"/>
  <c r="E8" i="14" l="1"/>
  <c r="G4" i="13" a="1"/>
  <c r="G4" i="13" s="1"/>
  <c r="G5" i="13" a="1"/>
  <c r="G5" i="13" s="1"/>
  <c r="G6" i="13" a="1"/>
  <c r="G6" i="13" s="1"/>
  <c r="G7" i="13" a="1"/>
  <c r="G7" i="13" s="1"/>
  <c r="G8" i="13" a="1"/>
  <c r="G8" i="13" s="1"/>
  <c r="G9" i="13" a="1"/>
  <c r="G9" i="13" s="1"/>
  <c r="G10" i="13" a="1"/>
  <c r="G10" i="13" s="1"/>
  <c r="G11" i="13" a="1"/>
  <c r="G11" i="13" s="1"/>
  <c r="G12" i="13" a="1"/>
  <c r="G12" i="13" s="1"/>
  <c r="G13" i="13" a="1"/>
  <c r="G13" i="13" s="1"/>
  <c r="G14" i="13" a="1"/>
  <c r="G14" i="13" s="1"/>
  <c r="G15" i="13" a="1"/>
  <c r="G15" i="13" s="1"/>
  <c r="G16" i="13" a="1"/>
  <c r="G16" i="13" s="1"/>
  <c r="G17" i="13" a="1"/>
  <c r="G17" i="13" s="1"/>
  <c r="G18" i="13" a="1"/>
  <c r="G18" i="13" s="1"/>
  <c r="G19" i="13" a="1"/>
  <c r="G19" i="13" s="1"/>
  <c r="G20" i="13" a="1"/>
  <c r="G20" i="13" s="1"/>
  <c r="G21" i="13" a="1"/>
  <c r="G21" i="13" s="1"/>
  <c r="G22" i="13" a="1"/>
  <c r="G22" i="13" s="1"/>
  <c r="G23" i="13" a="1"/>
  <c r="G23" i="13" s="1"/>
  <c r="G24" i="13" a="1"/>
  <c r="G24" i="13" s="1"/>
  <c r="G25" i="13" a="1"/>
  <c r="G25" i="13" s="1"/>
  <c r="G26" i="13" a="1"/>
  <c r="G26" i="13" s="1"/>
  <c r="G27" i="13" a="1"/>
  <c r="G27" i="13" s="1"/>
  <c r="G28" i="13" a="1"/>
  <c r="G28" i="13" s="1"/>
  <c r="G29" i="13" a="1"/>
  <c r="G29" i="13" s="1"/>
  <c r="G30" i="13" a="1"/>
  <c r="G30" i="13" s="1"/>
  <c r="G31" i="13" a="1"/>
  <c r="G31" i="13" s="1"/>
  <c r="G32" i="13" a="1"/>
  <c r="G32" i="13" s="1"/>
  <c r="G33" i="13" a="1"/>
  <c r="G33" i="13" s="1"/>
  <c r="G34" i="13" a="1"/>
  <c r="G34" i="13" s="1"/>
  <c r="G35" i="13" a="1"/>
  <c r="G35" i="13" s="1"/>
  <c r="G36" i="13" a="1"/>
  <c r="G36" i="13" s="1"/>
  <c r="G37" i="13" a="1"/>
  <c r="G37" i="13" s="1"/>
  <c r="G38" i="13" a="1"/>
  <c r="G38" i="13" s="1"/>
  <c r="G39" i="13" a="1"/>
  <c r="G39" i="13" s="1"/>
  <c r="G40" i="13" a="1"/>
  <c r="G40" i="13" s="1"/>
  <c r="G41" i="13" a="1"/>
  <c r="G41" i="13" s="1"/>
  <c r="G42" i="13" a="1"/>
  <c r="G42" i="13" s="1"/>
  <c r="G43" i="13" a="1"/>
  <c r="G43" i="13" s="1"/>
  <c r="G44" i="13" a="1"/>
  <c r="G44" i="13" s="1"/>
  <c r="G45" i="13" a="1"/>
  <c r="G45" i="13" s="1"/>
  <c r="G46" i="13" a="1"/>
  <c r="G46" i="13" s="1"/>
  <c r="G47" i="13" a="1"/>
  <c r="G47" i="13" s="1"/>
  <c r="G48" i="13" a="1"/>
  <c r="G48" i="13" s="1"/>
  <c r="G49" i="13" a="1"/>
  <c r="G49" i="13" s="1"/>
  <c r="G50" i="13" a="1"/>
  <c r="G50" i="13" s="1"/>
  <c r="G51" i="13" a="1"/>
  <c r="G51" i="13" s="1"/>
  <c r="G52" i="13" a="1"/>
  <c r="G52" i="13" s="1"/>
  <c r="G53" i="13" a="1"/>
  <c r="G53" i="13" s="1"/>
  <c r="G54" i="13" a="1"/>
  <c r="G54" i="13" s="1"/>
  <c r="G55" i="13" a="1"/>
  <c r="G55" i="13" s="1"/>
  <c r="G56" i="13" a="1"/>
  <c r="G56" i="13" s="1"/>
  <c r="G57" i="13" a="1"/>
  <c r="G57" i="13" s="1"/>
  <c r="G58" i="13" a="1"/>
  <c r="G58" i="13" s="1"/>
  <c r="G59" i="13" a="1"/>
  <c r="G59" i="13" s="1"/>
  <c r="G60" i="13" a="1"/>
  <c r="G60" i="13" s="1"/>
  <c r="G61" i="13" a="1"/>
  <c r="G61" i="13" s="1"/>
  <c r="G62" i="13" a="1"/>
  <c r="G62" i="13" s="1"/>
  <c r="G63" i="13" a="1"/>
  <c r="G63" i="13" s="1"/>
  <c r="G64" i="13" a="1"/>
  <c r="G64" i="13" s="1"/>
  <c r="G65" i="13" a="1"/>
  <c r="G65" i="13" s="1"/>
  <c r="G66" i="13" a="1"/>
  <c r="G66" i="13" s="1"/>
  <c r="G67" i="13" a="1"/>
  <c r="G67" i="13" s="1"/>
  <c r="G68" i="13" a="1"/>
  <c r="G68" i="13" s="1"/>
  <c r="G69" i="13" a="1"/>
  <c r="G69" i="13" s="1"/>
  <c r="G70" i="13" a="1"/>
  <c r="G70" i="13" s="1"/>
  <c r="G71" i="13" a="1"/>
  <c r="G71" i="13" s="1"/>
  <c r="G72" i="13" a="1"/>
  <c r="G72" i="13" s="1"/>
  <c r="G73" i="13" a="1"/>
  <c r="G73" i="13" s="1"/>
  <c r="G74" i="13" a="1"/>
  <c r="G74" i="13" s="1"/>
  <c r="G75" i="13" a="1"/>
  <c r="G75" i="13" s="1"/>
  <c r="G76" i="13" a="1"/>
  <c r="G76" i="13" s="1"/>
  <c r="G77" i="13" a="1"/>
  <c r="G77" i="13" s="1"/>
  <c r="G78" i="13" a="1"/>
  <c r="G78" i="13" s="1"/>
  <c r="G79" i="13" a="1"/>
  <c r="G79" i="13" s="1"/>
  <c r="G80" i="13" a="1"/>
  <c r="G80" i="13" s="1"/>
  <c r="G81" i="13" a="1"/>
  <c r="G81" i="13" s="1"/>
  <c r="G82" i="13" a="1"/>
  <c r="G82" i="13" s="1"/>
  <c r="G83" i="13" a="1"/>
  <c r="G83" i="13" s="1"/>
  <c r="G84" i="13" a="1"/>
  <c r="G84" i="13" s="1"/>
  <c r="G85" i="13" a="1"/>
  <c r="G85" i="13" s="1"/>
  <c r="G86" i="13" a="1"/>
  <c r="G86" i="13" s="1"/>
  <c r="G87" i="13" a="1"/>
  <c r="G87" i="13" s="1"/>
  <c r="G88" i="13" a="1"/>
  <c r="G88" i="13" s="1"/>
  <c r="G89" i="13" a="1"/>
  <c r="G89" i="13" s="1"/>
  <c r="G90" i="13" a="1"/>
  <c r="G90" i="13" s="1"/>
  <c r="G91" i="13" a="1"/>
  <c r="G91" i="13" s="1"/>
  <c r="G92" i="13" a="1"/>
  <c r="G92" i="13" s="1"/>
  <c r="G93" i="13" a="1"/>
  <c r="G93" i="13" s="1"/>
  <c r="G94" i="13" a="1"/>
  <c r="G94" i="13" s="1"/>
  <c r="G95" i="13" a="1"/>
  <c r="G95" i="13" s="1"/>
  <c r="G96" i="13" a="1"/>
  <c r="G96" i="13" s="1"/>
  <c r="G97" i="13" a="1"/>
  <c r="G97" i="13" s="1"/>
  <c r="G98" i="13" a="1"/>
  <c r="G98" i="13" s="1"/>
  <c r="G99" i="13" a="1"/>
  <c r="G99" i="13" s="1"/>
  <c r="G100" i="13" a="1"/>
  <c r="G100" i="13" s="1"/>
  <c r="G101" i="13" a="1"/>
  <c r="G101" i="13" s="1"/>
  <c r="G102" i="13" a="1"/>
  <c r="G102" i="13" s="1"/>
  <c r="G103" i="13" a="1"/>
  <c r="G103" i="13" s="1"/>
  <c r="G104" i="13" a="1"/>
  <c r="G104" i="13" s="1"/>
  <c r="G105" i="13" a="1"/>
  <c r="G105" i="13" s="1"/>
  <c r="G106" i="13" a="1"/>
  <c r="G106" i="13" s="1"/>
  <c r="G107" i="13" a="1"/>
  <c r="G107" i="13" s="1"/>
  <c r="G108" i="13" a="1"/>
  <c r="G108" i="13" s="1"/>
  <c r="G3" i="13" a="1"/>
  <c r="G3" i="13" s="1"/>
  <c r="E4" i="13" a="1"/>
  <c r="E4" i="13" s="1"/>
  <c r="E5" i="13" a="1"/>
  <c r="E5" i="13"/>
  <c r="E6" i="13" a="1"/>
  <c r="E6" i="13" s="1"/>
  <c r="E7" i="13" a="1"/>
  <c r="E7" i="13" s="1"/>
  <c r="E8" i="13" a="1"/>
  <c r="E8" i="13" s="1"/>
  <c r="E9" i="13" a="1"/>
  <c r="E9" i="13" s="1"/>
  <c r="E10" i="13" a="1"/>
  <c r="E10" i="13" s="1"/>
  <c r="E11" i="13" a="1"/>
  <c r="E11" i="13" s="1"/>
  <c r="E12" i="13" a="1"/>
  <c r="E12" i="13" s="1"/>
  <c r="E13" i="13" a="1"/>
  <c r="E13" i="13" s="1"/>
  <c r="E14" i="13" a="1"/>
  <c r="E14" i="13" s="1"/>
  <c r="E15" i="13" a="1"/>
  <c r="E15" i="13" s="1"/>
  <c r="E16" i="13" a="1"/>
  <c r="E16" i="13" s="1"/>
  <c r="E17" i="13" a="1"/>
  <c r="E17" i="13" s="1"/>
  <c r="E18" i="13" a="1"/>
  <c r="E18" i="13" s="1"/>
  <c r="E19" i="13" a="1"/>
  <c r="E19" i="13" s="1"/>
  <c r="E20" i="13" a="1"/>
  <c r="E20" i="13" s="1"/>
  <c r="E21" i="13" a="1"/>
  <c r="E21" i="13"/>
  <c r="E22" i="13" a="1"/>
  <c r="E22" i="13" s="1"/>
  <c r="E23" i="13" a="1"/>
  <c r="E23" i="13" s="1"/>
  <c r="E24" i="13" a="1"/>
  <c r="E24" i="13" s="1"/>
  <c r="E25" i="13" a="1"/>
  <c r="E25" i="13" s="1"/>
  <c r="E26" i="13" a="1"/>
  <c r="E26" i="13" s="1"/>
  <c r="E27" i="13" a="1"/>
  <c r="E27" i="13" s="1"/>
  <c r="E28" i="13" a="1"/>
  <c r="E28" i="13" s="1"/>
  <c r="E29" i="13" a="1"/>
  <c r="E29" i="13" s="1"/>
  <c r="E30" i="13" a="1"/>
  <c r="E30" i="13" s="1"/>
  <c r="E31" i="13" a="1"/>
  <c r="E31" i="13" s="1"/>
  <c r="E32" i="13" a="1"/>
  <c r="E32" i="13" s="1"/>
  <c r="E33" i="13" a="1"/>
  <c r="E33" i="13" s="1"/>
  <c r="E34" i="13" a="1"/>
  <c r="E34" i="13" s="1"/>
  <c r="E35" i="13" a="1"/>
  <c r="E35" i="13" s="1"/>
  <c r="E36" i="13" a="1"/>
  <c r="E36" i="13" s="1"/>
  <c r="E37" i="13" a="1"/>
  <c r="E37" i="13"/>
  <c r="E38" i="13" a="1"/>
  <c r="E38" i="13" s="1"/>
  <c r="E39" i="13" a="1"/>
  <c r="E39" i="13" s="1"/>
  <c r="E40" i="13" a="1"/>
  <c r="E40" i="13" s="1"/>
  <c r="E41" i="13" a="1"/>
  <c r="E41" i="13" s="1"/>
  <c r="E42" i="13" a="1"/>
  <c r="E42" i="13" s="1"/>
  <c r="E43" i="13" a="1"/>
  <c r="E43" i="13" s="1"/>
  <c r="E44" i="13" a="1"/>
  <c r="E44" i="13" s="1"/>
  <c r="E45" i="13" a="1"/>
  <c r="E45" i="13" s="1"/>
  <c r="E46" i="13" a="1"/>
  <c r="E46" i="13" s="1"/>
  <c r="E47" i="13" a="1"/>
  <c r="E47" i="13"/>
  <c r="E48" i="13" a="1"/>
  <c r="E48" i="13" s="1"/>
  <c r="E49" i="13" a="1"/>
  <c r="E49" i="13" s="1"/>
  <c r="E50" i="13" a="1"/>
  <c r="E50" i="13" s="1"/>
  <c r="E51" i="13" a="1"/>
  <c r="E51" i="13" s="1"/>
  <c r="E52" i="13" a="1"/>
  <c r="E52" i="13" s="1"/>
  <c r="E53" i="13" a="1"/>
  <c r="E53" i="13" s="1"/>
  <c r="E54" i="13" a="1"/>
  <c r="E54" i="13" s="1"/>
  <c r="E55" i="13" a="1"/>
  <c r="E55" i="13"/>
  <c r="E56" i="13" a="1"/>
  <c r="E56" i="13" s="1"/>
  <c r="E57" i="13" a="1"/>
  <c r="E57" i="13" s="1"/>
  <c r="E58" i="13" a="1"/>
  <c r="E58" i="13" s="1"/>
  <c r="E59" i="13" a="1"/>
  <c r="E59" i="13" s="1"/>
  <c r="E60" i="13" a="1"/>
  <c r="E60" i="13" s="1"/>
  <c r="E61" i="13" a="1"/>
  <c r="E61" i="13" s="1"/>
  <c r="E62" i="13" a="1"/>
  <c r="E62" i="13" s="1"/>
  <c r="E63" i="13" a="1"/>
  <c r="E63" i="13"/>
  <c r="E64" i="13" a="1"/>
  <c r="E64" i="13" s="1"/>
  <c r="E65" i="13" a="1"/>
  <c r="E65" i="13" s="1"/>
  <c r="E66" i="13" a="1"/>
  <c r="E66" i="13" s="1"/>
  <c r="E67" i="13" a="1"/>
  <c r="E67" i="13" s="1"/>
  <c r="E68" i="13" a="1"/>
  <c r="E68" i="13" s="1"/>
  <c r="E69" i="13" a="1"/>
  <c r="E69" i="13" s="1"/>
  <c r="E70" i="13" a="1"/>
  <c r="E70" i="13" s="1"/>
  <c r="E71" i="13" a="1"/>
  <c r="E71" i="13"/>
  <c r="E72" i="13" a="1"/>
  <c r="E72" i="13" s="1"/>
  <c r="E73" i="13" a="1"/>
  <c r="E73" i="13" s="1"/>
  <c r="E74" i="13" a="1"/>
  <c r="E74" i="13" s="1"/>
  <c r="E75" i="13" a="1"/>
  <c r="E75" i="13" s="1"/>
  <c r="E76" i="13" a="1"/>
  <c r="E76" i="13" s="1"/>
  <c r="E77" i="13" a="1"/>
  <c r="E77" i="13" s="1"/>
  <c r="E78" i="13" a="1"/>
  <c r="E78" i="13" s="1"/>
  <c r="E79" i="13" a="1"/>
  <c r="E79" i="13"/>
  <c r="E80" i="13" a="1"/>
  <c r="E80" i="13" s="1"/>
  <c r="E81" i="13" a="1"/>
  <c r="E81" i="13" s="1"/>
  <c r="E82" i="13" a="1"/>
  <c r="E82" i="13" s="1"/>
  <c r="E83" i="13" a="1"/>
  <c r="E83" i="13" s="1"/>
  <c r="E84" i="13" a="1"/>
  <c r="E84" i="13" s="1"/>
  <c r="E85" i="13" a="1"/>
  <c r="E85" i="13" s="1"/>
  <c r="E86" i="13" a="1"/>
  <c r="E86" i="13" s="1"/>
  <c r="E87" i="13" a="1"/>
  <c r="E87" i="13"/>
  <c r="E88" i="13" a="1"/>
  <c r="E88" i="13" s="1"/>
  <c r="E89" i="13" a="1"/>
  <c r="E89" i="13" s="1"/>
  <c r="E90" i="13" a="1"/>
  <c r="E90" i="13" s="1"/>
  <c r="E91" i="13" a="1"/>
  <c r="E91" i="13" s="1"/>
  <c r="E92" i="13" a="1"/>
  <c r="E92" i="13" s="1"/>
  <c r="E93" i="13" a="1"/>
  <c r="E93" i="13" s="1"/>
  <c r="E94" i="13" a="1"/>
  <c r="E94" i="13" s="1"/>
  <c r="E95" i="13" a="1"/>
  <c r="E95" i="13"/>
  <c r="E96" i="13" a="1"/>
  <c r="E96" i="13" s="1"/>
  <c r="E97" i="13" a="1"/>
  <c r="E97" i="13" s="1"/>
  <c r="E98" i="13" a="1"/>
  <c r="E98" i="13" s="1"/>
  <c r="E99" i="13" a="1"/>
  <c r="E99" i="13" s="1"/>
  <c r="E100" i="13" a="1"/>
  <c r="E100" i="13" s="1"/>
  <c r="E101" i="13" a="1"/>
  <c r="E101" i="13" s="1"/>
  <c r="E102" i="13" a="1"/>
  <c r="E102" i="13" s="1"/>
  <c r="E103" i="13" a="1"/>
  <c r="E103" i="13"/>
  <c r="E104" i="13" a="1"/>
  <c r="E104" i="13" s="1"/>
  <c r="E105" i="13" a="1"/>
  <c r="E105" i="13" s="1"/>
  <c r="E106" i="13" a="1"/>
  <c r="E106" i="13" s="1"/>
  <c r="E107" i="13" a="1"/>
  <c r="E107" i="13" s="1"/>
  <c r="E108" i="13" a="1"/>
  <c r="E108" i="13" s="1"/>
  <c r="E3" i="13" a="1"/>
  <c r="E3" i="13" s="1"/>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3" i="13"/>
  <c r="S5" i="16"/>
  <c r="S6" i="16"/>
  <c r="S7" i="16"/>
  <c r="S8" i="16"/>
  <c r="S9" i="16"/>
  <c r="S10" i="16"/>
  <c r="S11" i="16"/>
  <c r="S12" i="16"/>
  <c r="S13" i="16"/>
  <c r="S14" i="16"/>
  <c r="S15" i="16"/>
  <c r="S16" i="16"/>
  <c r="S17"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S63" i="16"/>
  <c r="S64" i="16"/>
  <c r="S65" i="16"/>
  <c r="S66" i="16"/>
  <c r="S67" i="16"/>
  <c r="S68" i="16"/>
  <c r="S69" i="16"/>
  <c r="S70" i="16"/>
  <c r="S71" i="16"/>
  <c r="S72" i="16"/>
  <c r="S73" i="16"/>
  <c r="S74" i="16"/>
  <c r="S75" i="16"/>
  <c r="S76" i="16"/>
  <c r="S77" i="16"/>
  <c r="S78" i="16"/>
  <c r="S79" i="16"/>
  <c r="S80" i="16"/>
  <c r="S81" i="16"/>
  <c r="S82" i="16"/>
  <c r="S83" i="16"/>
  <c r="S84" i="16"/>
  <c r="S85" i="16"/>
  <c r="S86" i="16"/>
  <c r="S87" i="16"/>
  <c r="S88" i="16"/>
  <c r="S89" i="16"/>
  <c r="S90" i="16"/>
  <c r="S91" i="16"/>
  <c r="S92" i="16"/>
  <c r="S93" i="16"/>
  <c r="S94" i="16"/>
  <c r="S95" i="16"/>
  <c r="S96" i="16"/>
  <c r="S97" i="16"/>
  <c r="S98" i="16"/>
  <c r="S99" i="16"/>
  <c r="S100" i="16"/>
  <c r="S101" i="16"/>
  <c r="S102" i="16"/>
  <c r="S103" i="16"/>
  <c r="S104" i="16"/>
  <c r="S105" i="16"/>
  <c r="S106" i="16"/>
  <c r="S107" i="16"/>
  <c r="S108" i="16"/>
  <c r="S109" i="16"/>
  <c r="S110" i="16"/>
  <c r="S111" i="16"/>
  <c r="S112" i="16"/>
  <c r="S113" i="16"/>
  <c r="S114" i="16"/>
  <c r="S115" i="16"/>
  <c r="S116" i="16"/>
  <c r="S117" i="16"/>
  <c r="S118" i="16"/>
  <c r="S119" i="16"/>
  <c r="S120" i="16"/>
  <c r="S121" i="16"/>
  <c r="S122" i="16"/>
  <c r="S123" i="16"/>
  <c r="S124" i="16"/>
  <c r="S125" i="16"/>
  <c r="S126" i="16"/>
  <c r="S127" i="16"/>
  <c r="S128" i="16"/>
  <c r="S129" i="16"/>
  <c r="S130" i="16"/>
  <c r="S131" i="16"/>
  <c r="S132" i="16"/>
  <c r="S133" i="16"/>
  <c r="S134" i="16"/>
  <c r="S135" i="16"/>
  <c r="S136" i="16"/>
  <c r="S137" i="16"/>
  <c r="S138" i="16"/>
  <c r="S139" i="16"/>
  <c r="S140" i="16"/>
  <c r="S141" i="16"/>
  <c r="S142" i="16"/>
  <c r="S143" i="16"/>
  <c r="S144" i="16"/>
  <c r="S145" i="16"/>
  <c r="S146" i="16"/>
  <c r="S147" i="16"/>
  <c r="S148" i="16"/>
  <c r="S149" i="16"/>
  <c r="S150" i="16"/>
  <c r="S151" i="16"/>
  <c r="S152" i="16"/>
  <c r="S153" i="16"/>
  <c r="S154" i="16"/>
  <c r="S155" i="16"/>
  <c r="S156" i="16"/>
  <c r="S157" i="16"/>
  <c r="S158" i="16"/>
  <c r="S159" i="16"/>
  <c r="S160" i="16"/>
  <c r="S161" i="16"/>
  <c r="S162" i="16"/>
  <c r="S163" i="16"/>
  <c r="S164" i="16"/>
  <c r="S165" i="16"/>
  <c r="S166" i="16"/>
  <c r="S167" i="16"/>
  <c r="S168" i="16"/>
  <c r="S169" i="16"/>
  <c r="S170" i="16"/>
  <c r="S171" i="16"/>
  <c r="S172" i="16"/>
  <c r="S173" i="16"/>
  <c r="S174" i="16"/>
  <c r="S175" i="16"/>
  <c r="S176" i="16"/>
  <c r="S177" i="16"/>
  <c r="S178" i="16"/>
  <c r="S179" i="16"/>
  <c r="S180" i="16"/>
  <c r="S181" i="16"/>
  <c r="S182" i="16"/>
  <c r="S183" i="16"/>
  <c r="S184" i="16"/>
  <c r="S185" i="16"/>
  <c r="S186" i="16"/>
  <c r="S187" i="16"/>
  <c r="S188" i="16"/>
  <c r="S189" i="16"/>
  <c r="S190" i="16"/>
  <c r="S191" i="16"/>
  <c r="S192" i="16"/>
  <c r="S193" i="16"/>
  <c r="X193" i="16" s="1"/>
  <c r="S194" i="16"/>
  <c r="S195" i="16"/>
  <c r="S196" i="16"/>
  <c r="S197" i="16"/>
  <c r="S198" i="16"/>
  <c r="S199" i="16"/>
  <c r="S200" i="16"/>
  <c r="S201" i="16"/>
  <c r="S202" i="16"/>
  <c r="S203" i="16"/>
  <c r="S204" i="16"/>
  <c r="S205" i="16"/>
  <c r="S206" i="16"/>
  <c r="S207" i="16"/>
  <c r="S208" i="16"/>
  <c r="S209" i="16"/>
  <c r="S210" i="16"/>
  <c r="S211" i="16"/>
  <c r="S212" i="16"/>
  <c r="S213" i="16"/>
  <c r="S214" i="16"/>
  <c r="S215" i="16"/>
  <c r="S216" i="16"/>
  <c r="S217" i="16"/>
  <c r="S218" i="16"/>
  <c r="S219" i="16"/>
  <c r="S220" i="16"/>
  <c r="S221" i="16"/>
  <c r="S222" i="16"/>
  <c r="S223" i="16"/>
  <c r="S224" i="16"/>
  <c r="S225" i="16"/>
  <c r="S226" i="16"/>
  <c r="S227" i="16"/>
  <c r="S228" i="16"/>
  <c r="S229" i="16"/>
  <c r="S230" i="16"/>
  <c r="S231" i="16"/>
  <c r="S232" i="16"/>
  <c r="S233" i="16"/>
  <c r="S234" i="16"/>
  <c r="S235" i="16"/>
  <c r="S236" i="16"/>
  <c r="S237" i="16"/>
  <c r="S238" i="16"/>
  <c r="S239" i="16"/>
  <c r="S240" i="16"/>
  <c r="S241" i="16"/>
  <c r="S242" i="16"/>
  <c r="S243" i="16"/>
  <c r="S244" i="16"/>
  <c r="S245" i="16"/>
  <c r="S246" i="16"/>
  <c r="S247" i="16"/>
  <c r="S248" i="16"/>
  <c r="S249" i="16"/>
  <c r="S250" i="16"/>
  <c r="S251" i="16"/>
  <c r="S252" i="16"/>
  <c r="S253" i="16"/>
  <c r="S254" i="16"/>
  <c r="S255" i="16"/>
  <c r="S256" i="16"/>
  <c r="S257" i="16"/>
  <c r="S258" i="16"/>
  <c r="S259" i="16"/>
  <c r="S260" i="16"/>
  <c r="S261" i="16"/>
  <c r="S262" i="16"/>
  <c r="S263" i="16"/>
  <c r="S264" i="16"/>
  <c r="S265" i="16"/>
  <c r="S266" i="16"/>
  <c r="S267" i="16"/>
  <c r="S268" i="16"/>
  <c r="S269" i="16"/>
  <c r="S270" i="16"/>
  <c r="S271" i="16"/>
  <c r="S272" i="16"/>
  <c r="S273" i="16"/>
  <c r="S274" i="16"/>
  <c r="S275" i="16"/>
  <c r="S276" i="16"/>
  <c r="S277" i="16"/>
  <c r="S278" i="16"/>
  <c r="S279" i="16"/>
  <c r="S280" i="16"/>
  <c r="S281" i="16"/>
  <c r="S282" i="16"/>
  <c r="S283" i="16"/>
  <c r="S284" i="16"/>
  <c r="S285" i="16"/>
  <c r="S286" i="16"/>
  <c r="S287" i="16"/>
  <c r="S288" i="16"/>
  <c r="S289" i="16"/>
  <c r="S290" i="16"/>
  <c r="S291" i="16"/>
  <c r="S292" i="16"/>
  <c r="S293" i="16"/>
  <c r="S294" i="16"/>
  <c r="S295" i="16"/>
  <c r="S296" i="16"/>
  <c r="S297" i="16"/>
  <c r="S298" i="16"/>
  <c r="S299" i="16"/>
  <c r="S300" i="16"/>
  <c r="S301" i="16"/>
  <c r="S302" i="16"/>
  <c r="S303" i="16"/>
  <c r="S304" i="16"/>
  <c r="S305" i="16"/>
  <c r="S306" i="16"/>
  <c r="S307" i="16"/>
  <c r="S308" i="16"/>
  <c r="S309" i="16"/>
  <c r="S310" i="16"/>
  <c r="S311" i="16"/>
  <c r="S312" i="16"/>
  <c r="S313" i="16"/>
  <c r="S314" i="16"/>
  <c r="S315" i="16"/>
  <c r="S316" i="16"/>
  <c r="S317" i="16"/>
  <c r="S318" i="16"/>
  <c r="S319" i="16"/>
  <c r="S320" i="16"/>
  <c r="S321" i="16"/>
  <c r="S322" i="16"/>
  <c r="S323" i="16"/>
  <c r="S324" i="16"/>
  <c r="S325" i="16"/>
  <c r="S326" i="16"/>
  <c r="S327" i="16"/>
  <c r="S328" i="16"/>
  <c r="S329" i="16"/>
  <c r="S330" i="16"/>
  <c r="S331" i="16"/>
  <c r="S332" i="16"/>
  <c r="S333" i="16"/>
  <c r="S334" i="16"/>
  <c r="S335" i="16"/>
  <c r="S336" i="16"/>
  <c r="S337" i="16"/>
  <c r="S338" i="16"/>
  <c r="S339" i="16"/>
  <c r="S340" i="16"/>
  <c r="S341" i="16"/>
  <c r="S342" i="16"/>
  <c r="S343" i="16"/>
  <c r="S344" i="16"/>
  <c r="S345" i="16"/>
  <c r="S346" i="16"/>
  <c r="S347" i="16"/>
  <c r="S348" i="16"/>
  <c r="S349" i="16"/>
  <c r="S350" i="16"/>
  <c r="S351" i="16"/>
  <c r="S352" i="16"/>
  <c r="S353" i="16"/>
  <c r="S354" i="16"/>
  <c r="S355" i="16"/>
  <c r="S356" i="16"/>
  <c r="S357" i="16"/>
  <c r="S358" i="16"/>
  <c r="S359" i="16"/>
  <c r="S360" i="16"/>
  <c r="S361" i="16"/>
  <c r="S362" i="16"/>
  <c r="S363" i="16"/>
  <c r="S364" i="16"/>
  <c r="S365" i="16"/>
  <c r="S366" i="16"/>
  <c r="S367" i="16"/>
  <c r="S368" i="16"/>
  <c r="S369" i="16"/>
  <c r="S370" i="16"/>
  <c r="S371" i="16"/>
  <c r="S372" i="16"/>
  <c r="S373" i="16"/>
  <c r="S374" i="16"/>
  <c r="S375" i="16"/>
  <c r="S376" i="16"/>
  <c r="S377" i="16"/>
  <c r="S378" i="16"/>
  <c r="S379" i="16"/>
  <c r="S380" i="16"/>
  <c r="S381" i="16"/>
  <c r="S382" i="16"/>
  <c r="S383" i="16"/>
  <c r="S384" i="16"/>
  <c r="S385" i="16"/>
  <c r="S386" i="16"/>
  <c r="S387" i="16"/>
  <c r="S388" i="16"/>
  <c r="S389" i="16"/>
  <c r="S390" i="16"/>
  <c r="S391" i="16"/>
  <c r="S392" i="16"/>
  <c r="S393" i="16"/>
  <c r="S394" i="16"/>
  <c r="S395" i="16"/>
  <c r="S396" i="16"/>
  <c r="S397" i="16"/>
  <c r="S398" i="16"/>
  <c r="S399" i="16"/>
  <c r="S400" i="16"/>
  <c r="S401" i="16"/>
  <c r="S402" i="16"/>
  <c r="S403" i="16"/>
  <c r="S404" i="16"/>
  <c r="S405" i="16"/>
  <c r="S406" i="16"/>
  <c r="S407" i="16"/>
  <c r="S408" i="16"/>
  <c r="S409" i="16"/>
  <c r="S410" i="16"/>
  <c r="S411" i="16"/>
  <c r="S412" i="16"/>
  <c r="S413" i="16"/>
  <c r="S414" i="16"/>
  <c r="S415" i="16"/>
  <c r="S416" i="16"/>
  <c r="S417" i="16"/>
  <c r="S418" i="16"/>
  <c r="S419" i="16"/>
  <c r="S420" i="16"/>
  <c r="S421" i="16"/>
  <c r="S422" i="16"/>
  <c r="S423" i="16"/>
  <c r="S424" i="16"/>
  <c r="S425" i="16"/>
  <c r="S426" i="16"/>
  <c r="S427" i="16"/>
  <c r="S428" i="16"/>
  <c r="S429" i="16"/>
  <c r="S430" i="16"/>
  <c r="S431" i="16"/>
  <c r="S432" i="16"/>
  <c r="S433" i="16"/>
  <c r="S434" i="16"/>
  <c r="S435" i="16"/>
  <c r="S436" i="16"/>
  <c r="S437" i="16"/>
  <c r="S438" i="16"/>
  <c r="S439" i="16"/>
  <c r="S440" i="16"/>
  <c r="S441" i="16"/>
  <c r="S442" i="16"/>
  <c r="S443" i="16"/>
  <c r="S444" i="16"/>
  <c r="S445" i="16"/>
  <c r="S446" i="16"/>
  <c r="S447" i="16"/>
  <c r="S448" i="16"/>
  <c r="S449" i="16"/>
  <c r="S450" i="16"/>
  <c r="S451" i="16"/>
  <c r="S452" i="16"/>
  <c r="S453" i="16"/>
  <c r="S454" i="16"/>
  <c r="S455" i="16"/>
  <c r="S456" i="16"/>
  <c r="S457" i="16"/>
  <c r="S458" i="16"/>
  <c r="S459" i="16"/>
  <c r="S460" i="16"/>
  <c r="S461" i="16"/>
  <c r="S462" i="16"/>
  <c r="S463" i="16"/>
  <c r="S464" i="16"/>
  <c r="S465" i="16"/>
  <c r="S466" i="16"/>
  <c r="S467" i="16"/>
  <c r="S468" i="16"/>
  <c r="S469" i="16"/>
  <c r="S470" i="16"/>
  <c r="S471" i="16"/>
  <c r="S472" i="16"/>
  <c r="S473" i="16"/>
  <c r="S474" i="16"/>
  <c r="S475" i="16"/>
  <c r="S476" i="16"/>
  <c r="S477" i="16"/>
  <c r="X477" i="16" s="1"/>
  <c r="S478" i="16"/>
  <c r="S479" i="16"/>
  <c r="S480" i="16"/>
  <c r="S481" i="16"/>
  <c r="S482" i="16"/>
  <c r="S483" i="16"/>
  <c r="S484" i="16"/>
  <c r="S485" i="16"/>
  <c r="S486" i="16"/>
  <c r="S487" i="16"/>
  <c r="S488" i="16"/>
  <c r="S489" i="16"/>
  <c r="S490" i="16"/>
  <c r="S491" i="16"/>
  <c r="S492" i="16"/>
  <c r="S493" i="16"/>
  <c r="S494" i="16"/>
  <c r="S495" i="16"/>
  <c r="S496" i="16"/>
  <c r="S497" i="16"/>
  <c r="S498" i="16"/>
  <c r="S499" i="16"/>
  <c r="S500" i="16"/>
  <c r="S501" i="16"/>
  <c r="S502" i="16"/>
  <c r="S503" i="16"/>
  <c r="S504" i="16"/>
  <c r="S505" i="16"/>
  <c r="S506" i="16"/>
  <c r="S507" i="16"/>
  <c r="S508" i="16"/>
  <c r="S509" i="16"/>
  <c r="X509" i="16" s="1"/>
  <c r="S510" i="16"/>
  <c r="S511" i="16"/>
  <c r="S512" i="16"/>
  <c r="S513" i="16"/>
  <c r="S514" i="16"/>
  <c r="S515" i="16"/>
  <c r="S516" i="16"/>
  <c r="S517" i="16"/>
  <c r="S518" i="16"/>
  <c r="Q4" i="16"/>
  <c r="Q5" i="1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Q63" i="16"/>
  <c r="Q64" i="16"/>
  <c r="Q65" i="16"/>
  <c r="Q66" i="16"/>
  <c r="Q67" i="16"/>
  <c r="Q68" i="16"/>
  <c r="Q69" i="16"/>
  <c r="Q70" i="16"/>
  <c r="Q71" i="16"/>
  <c r="Q72" i="16"/>
  <c r="Q73" i="16"/>
  <c r="Q74" i="16"/>
  <c r="Q75" i="16"/>
  <c r="Q76" i="16"/>
  <c r="Q77" i="16"/>
  <c r="Q78" i="16"/>
  <c r="Q79" i="16"/>
  <c r="Q80" i="16"/>
  <c r="Q81" i="16"/>
  <c r="Q82" i="16"/>
  <c r="Q83" i="16"/>
  <c r="Q84" i="16"/>
  <c r="Q85" i="16"/>
  <c r="Q86" i="16"/>
  <c r="Q87" i="16"/>
  <c r="Q88" i="16"/>
  <c r="Q89" i="16"/>
  <c r="Q90" i="16"/>
  <c r="Q91" i="16"/>
  <c r="Q92" i="16"/>
  <c r="Q93" i="16"/>
  <c r="Q94" i="16"/>
  <c r="Q95" i="16"/>
  <c r="Q96" i="16"/>
  <c r="Q97" i="16"/>
  <c r="Q98" i="16"/>
  <c r="Q99" i="16"/>
  <c r="Q100" i="16"/>
  <c r="Q101" i="16"/>
  <c r="Q102" i="16"/>
  <c r="Q103" i="16"/>
  <c r="Q104" i="16"/>
  <c r="Q105" i="16"/>
  <c r="Q106" i="16"/>
  <c r="Q107" i="16"/>
  <c r="Q108" i="16"/>
  <c r="Q109" i="16"/>
  <c r="Q110" i="16"/>
  <c r="Q111" i="16"/>
  <c r="Q112" i="16"/>
  <c r="Q113" i="16"/>
  <c r="Q114" i="16"/>
  <c r="Q115" i="16"/>
  <c r="Q116" i="16"/>
  <c r="Q117" i="16"/>
  <c r="Q118" i="16"/>
  <c r="Q119" i="16"/>
  <c r="Q120" i="16"/>
  <c r="Q121" i="16"/>
  <c r="Q122" i="16"/>
  <c r="Q123" i="16"/>
  <c r="Q124" i="16"/>
  <c r="Q125" i="16"/>
  <c r="Q126" i="16"/>
  <c r="Q127" i="16"/>
  <c r="Q128" i="16"/>
  <c r="Q129" i="16"/>
  <c r="Q130" i="16"/>
  <c r="Q131" i="16"/>
  <c r="Q132" i="16"/>
  <c r="Q133" i="16"/>
  <c r="Q134" i="16"/>
  <c r="Q135" i="16"/>
  <c r="Q136" i="16"/>
  <c r="Q137" i="16"/>
  <c r="Q138" i="16"/>
  <c r="Q139" i="16"/>
  <c r="Q140" i="16"/>
  <c r="Q141" i="16"/>
  <c r="Q142" i="16"/>
  <c r="Q143" i="16"/>
  <c r="Q144" i="16"/>
  <c r="Q145" i="16"/>
  <c r="Q146" i="16"/>
  <c r="Q147" i="16"/>
  <c r="Q148" i="16"/>
  <c r="Q149" i="16"/>
  <c r="Q150" i="16"/>
  <c r="Q151" i="16"/>
  <c r="Q152" i="16"/>
  <c r="Q153" i="16"/>
  <c r="Q154" i="16"/>
  <c r="Q155" i="16"/>
  <c r="Q156" i="16"/>
  <c r="Q157" i="16"/>
  <c r="Q158" i="16"/>
  <c r="Q159" i="16"/>
  <c r="Q160" i="16"/>
  <c r="Q161" i="16"/>
  <c r="Q162" i="16"/>
  <c r="Q163" i="16"/>
  <c r="Q164" i="16"/>
  <c r="Q165" i="16"/>
  <c r="Q166" i="16"/>
  <c r="Q167" i="16"/>
  <c r="Q168" i="16"/>
  <c r="Q169" i="16"/>
  <c r="Q170" i="16"/>
  <c r="Q171" i="16"/>
  <c r="Q172" i="16"/>
  <c r="Q173" i="16"/>
  <c r="Q174" i="16"/>
  <c r="Q175" i="16"/>
  <c r="Q176" i="16"/>
  <c r="Q177" i="16"/>
  <c r="Q178" i="16"/>
  <c r="Q179" i="16"/>
  <c r="Q180" i="16"/>
  <c r="Q181" i="16"/>
  <c r="Q182" i="16"/>
  <c r="Q183" i="16"/>
  <c r="Q184" i="16"/>
  <c r="Q185" i="16"/>
  <c r="Q186" i="16"/>
  <c r="Q187" i="16"/>
  <c r="Q188" i="16"/>
  <c r="Q189" i="16"/>
  <c r="Q190" i="16"/>
  <c r="Q191" i="16"/>
  <c r="Q192" i="16"/>
  <c r="Q193" i="16"/>
  <c r="Q194" i="16"/>
  <c r="Q195" i="16"/>
  <c r="Q196" i="16"/>
  <c r="Q197" i="16"/>
  <c r="Q198" i="16"/>
  <c r="Q199" i="16"/>
  <c r="Q200" i="16"/>
  <c r="Q201" i="16"/>
  <c r="Q202" i="16"/>
  <c r="Q203" i="16"/>
  <c r="Q204" i="16"/>
  <c r="Q205" i="16"/>
  <c r="Q206" i="16"/>
  <c r="Q207" i="16"/>
  <c r="Q208" i="16"/>
  <c r="Q209" i="16"/>
  <c r="Q210" i="16"/>
  <c r="Q211" i="16"/>
  <c r="Q212" i="16"/>
  <c r="Q213" i="16"/>
  <c r="Q214" i="16"/>
  <c r="Q215" i="16"/>
  <c r="Q216" i="16"/>
  <c r="Q217" i="16"/>
  <c r="Q218" i="16"/>
  <c r="Q219" i="16"/>
  <c r="Q220" i="16"/>
  <c r="Q221" i="16"/>
  <c r="Q222" i="16"/>
  <c r="Q223" i="16"/>
  <c r="Q224" i="16"/>
  <c r="Q225" i="16"/>
  <c r="Q226" i="16"/>
  <c r="Q227" i="16"/>
  <c r="Q228" i="16"/>
  <c r="Q229" i="16"/>
  <c r="Q230" i="16"/>
  <c r="Q231" i="16"/>
  <c r="Q232" i="16"/>
  <c r="Q233" i="16"/>
  <c r="Q234" i="16"/>
  <c r="Q235" i="16"/>
  <c r="Q236" i="16"/>
  <c r="Q237" i="16"/>
  <c r="Q238" i="16"/>
  <c r="Q239" i="16"/>
  <c r="Q240" i="16"/>
  <c r="Q241" i="16"/>
  <c r="Q242" i="16"/>
  <c r="Q243" i="16"/>
  <c r="Q244" i="16"/>
  <c r="Q245" i="16"/>
  <c r="Q246" i="16"/>
  <c r="Q247" i="16"/>
  <c r="Q248" i="16"/>
  <c r="Q249" i="16"/>
  <c r="Q250" i="16"/>
  <c r="Q251" i="16"/>
  <c r="Q252" i="16"/>
  <c r="Q253" i="16"/>
  <c r="Q254" i="16"/>
  <c r="Q255" i="16"/>
  <c r="Q256" i="16"/>
  <c r="Q257" i="16"/>
  <c r="Q258" i="16"/>
  <c r="Q259" i="16"/>
  <c r="Q260" i="16"/>
  <c r="Q261" i="16"/>
  <c r="Q262" i="16"/>
  <c r="Q263" i="16"/>
  <c r="Q264" i="16"/>
  <c r="Q265" i="16"/>
  <c r="Q266" i="16"/>
  <c r="Q267" i="16"/>
  <c r="Q268" i="16"/>
  <c r="Q269" i="16"/>
  <c r="Q270" i="16"/>
  <c r="Q271" i="16"/>
  <c r="Q272" i="16"/>
  <c r="Q273" i="16"/>
  <c r="Q274" i="16"/>
  <c r="Q275" i="16"/>
  <c r="Q276" i="16"/>
  <c r="Q277" i="16"/>
  <c r="Q278" i="16"/>
  <c r="Q279" i="16"/>
  <c r="Q280" i="16"/>
  <c r="Q281" i="16"/>
  <c r="Q282" i="16"/>
  <c r="Q283" i="16"/>
  <c r="Q284" i="16"/>
  <c r="Q285" i="16"/>
  <c r="Q286" i="16"/>
  <c r="Q287" i="16"/>
  <c r="Q288" i="16"/>
  <c r="Q289" i="16"/>
  <c r="Q290" i="16"/>
  <c r="Q291" i="16"/>
  <c r="Q292" i="16"/>
  <c r="Q293" i="16"/>
  <c r="Q294" i="16"/>
  <c r="Q295" i="16"/>
  <c r="Q296" i="16"/>
  <c r="Q297" i="16"/>
  <c r="Q298" i="16"/>
  <c r="Q299" i="16"/>
  <c r="Q300" i="16"/>
  <c r="Q301" i="16"/>
  <c r="Q302" i="16"/>
  <c r="Q303" i="16"/>
  <c r="Q304" i="16"/>
  <c r="Q305" i="16"/>
  <c r="Q306" i="16"/>
  <c r="Q307" i="16"/>
  <c r="Q308" i="16"/>
  <c r="Q309" i="16"/>
  <c r="Q310" i="16"/>
  <c r="Q311" i="16"/>
  <c r="Q312" i="16"/>
  <c r="Q313" i="16"/>
  <c r="Q314" i="16"/>
  <c r="Q315" i="16"/>
  <c r="Q316" i="16"/>
  <c r="Q317" i="16"/>
  <c r="Q318" i="16"/>
  <c r="Q319" i="16"/>
  <c r="Q320" i="16"/>
  <c r="Q321" i="16"/>
  <c r="Q322" i="16"/>
  <c r="Q323" i="16"/>
  <c r="Q324" i="16"/>
  <c r="Q325" i="16"/>
  <c r="Q326" i="16"/>
  <c r="Q327" i="16"/>
  <c r="Q328" i="16"/>
  <c r="Q329" i="16"/>
  <c r="Q330" i="16"/>
  <c r="Q331" i="16"/>
  <c r="Q332" i="16"/>
  <c r="Q333" i="16"/>
  <c r="Q334" i="16"/>
  <c r="Q335" i="16"/>
  <c r="Q336" i="16"/>
  <c r="Q337" i="16"/>
  <c r="Q338" i="16"/>
  <c r="Q339" i="16"/>
  <c r="Q340" i="16"/>
  <c r="Q341" i="16"/>
  <c r="Q342" i="16"/>
  <c r="Q343" i="16"/>
  <c r="Q344" i="16"/>
  <c r="Q345" i="16"/>
  <c r="Q346" i="16"/>
  <c r="Q347" i="16"/>
  <c r="Q348" i="16"/>
  <c r="Q349" i="16"/>
  <c r="Q350" i="16"/>
  <c r="Q351" i="16"/>
  <c r="Q352" i="16"/>
  <c r="Q353" i="16"/>
  <c r="Q354" i="16"/>
  <c r="Q355" i="16"/>
  <c r="Q356" i="16"/>
  <c r="Q357" i="16"/>
  <c r="Q358" i="16"/>
  <c r="Q359" i="16"/>
  <c r="Q360" i="16"/>
  <c r="Q361" i="16"/>
  <c r="Q362" i="16"/>
  <c r="Q363" i="16"/>
  <c r="Q364" i="16"/>
  <c r="Q365" i="16"/>
  <c r="Q366" i="16"/>
  <c r="Q367" i="16"/>
  <c r="Q368" i="16"/>
  <c r="Q369" i="16"/>
  <c r="Q370" i="16"/>
  <c r="Q371" i="16"/>
  <c r="Q372" i="16"/>
  <c r="Q373" i="16"/>
  <c r="Q374" i="16"/>
  <c r="Q375" i="16"/>
  <c r="Q376" i="16"/>
  <c r="Q377" i="16"/>
  <c r="Q378" i="16"/>
  <c r="Q379" i="16"/>
  <c r="Q380" i="16"/>
  <c r="Q381" i="16"/>
  <c r="Q382" i="16"/>
  <c r="Q383" i="16"/>
  <c r="Q384" i="16"/>
  <c r="Q385" i="16"/>
  <c r="Q386" i="16"/>
  <c r="Q387" i="16"/>
  <c r="Q388" i="16"/>
  <c r="Q389" i="16"/>
  <c r="Q390" i="16"/>
  <c r="Q391" i="16"/>
  <c r="Q392" i="16"/>
  <c r="Q393" i="16"/>
  <c r="Q394" i="16"/>
  <c r="Q395" i="16"/>
  <c r="Q396" i="16"/>
  <c r="Q397" i="16"/>
  <c r="Q398" i="16"/>
  <c r="Q399" i="16"/>
  <c r="Q400" i="16"/>
  <c r="Q401" i="16"/>
  <c r="Q402" i="16"/>
  <c r="Q403" i="16"/>
  <c r="Q404" i="16"/>
  <c r="Q405" i="16"/>
  <c r="Q406" i="16"/>
  <c r="Q407" i="16"/>
  <c r="Q408" i="16"/>
  <c r="Q409" i="16"/>
  <c r="Q410" i="16"/>
  <c r="Q411" i="16"/>
  <c r="Q412" i="16"/>
  <c r="Q413" i="16"/>
  <c r="Q414" i="16"/>
  <c r="Q415" i="16"/>
  <c r="Q416" i="16"/>
  <c r="Q417" i="16"/>
  <c r="Q418" i="16"/>
  <c r="Q419" i="16"/>
  <c r="Q420" i="16"/>
  <c r="Q421" i="16"/>
  <c r="Q422" i="16"/>
  <c r="Q423" i="16"/>
  <c r="Q424" i="16"/>
  <c r="Q425" i="16"/>
  <c r="Q426" i="16"/>
  <c r="Q427" i="16"/>
  <c r="Q428" i="16"/>
  <c r="Q429" i="16"/>
  <c r="Q430" i="16"/>
  <c r="Q431" i="16"/>
  <c r="Q432" i="16"/>
  <c r="Q433" i="16"/>
  <c r="Q434" i="16"/>
  <c r="Q435" i="16"/>
  <c r="Q436" i="16"/>
  <c r="Q437" i="16"/>
  <c r="Q438" i="16"/>
  <c r="Q439" i="16"/>
  <c r="Q440" i="16"/>
  <c r="Q441" i="16"/>
  <c r="Q442" i="16"/>
  <c r="Q443" i="16"/>
  <c r="Q444" i="16"/>
  <c r="Q445" i="16"/>
  <c r="Q446" i="16"/>
  <c r="Q447" i="16"/>
  <c r="Q448" i="16"/>
  <c r="Q449" i="16"/>
  <c r="Q450" i="16"/>
  <c r="Q451" i="16"/>
  <c r="Q452" i="16"/>
  <c r="Q453" i="16"/>
  <c r="Q454" i="16"/>
  <c r="Q455" i="16"/>
  <c r="Q458" i="16"/>
  <c r="Q459" i="16"/>
  <c r="Q460" i="16"/>
  <c r="Q461" i="16"/>
  <c r="Q462" i="16"/>
  <c r="Q463" i="16"/>
  <c r="Q464" i="16"/>
  <c r="Q465" i="16"/>
  <c r="Q466" i="16"/>
  <c r="Q467" i="16"/>
  <c r="Q468" i="16"/>
  <c r="Q469" i="16"/>
  <c r="Q470" i="16"/>
  <c r="Q471" i="16"/>
  <c r="Q472" i="16"/>
  <c r="Q473" i="16"/>
  <c r="Q474" i="16"/>
  <c r="Q475" i="16"/>
  <c r="Q476" i="16"/>
  <c r="Q477" i="16"/>
  <c r="Q479" i="16"/>
  <c r="Q480" i="16"/>
  <c r="Q481" i="16"/>
  <c r="Q482" i="16"/>
  <c r="Q483" i="16"/>
  <c r="Q484" i="16"/>
  <c r="Q485" i="16"/>
  <c r="Q486" i="16"/>
  <c r="Q487" i="16"/>
  <c r="Q488" i="16"/>
  <c r="Q489" i="16"/>
  <c r="Q490" i="16"/>
  <c r="Q491" i="16"/>
  <c r="Q492" i="16"/>
  <c r="Q493" i="16"/>
  <c r="Q494" i="16"/>
  <c r="Q495" i="16"/>
  <c r="Q496" i="16"/>
  <c r="Q497" i="16"/>
  <c r="Q498" i="16"/>
  <c r="Q499" i="16"/>
  <c r="Q500" i="16"/>
  <c r="Q501" i="16"/>
  <c r="Q502" i="16"/>
  <c r="Q503" i="16"/>
  <c r="Q504" i="16"/>
  <c r="Q505" i="16"/>
  <c r="Q506" i="16"/>
  <c r="Q507" i="16"/>
  <c r="Q508" i="16"/>
  <c r="Q509" i="16"/>
  <c r="Q510" i="16"/>
  <c r="Q511" i="16"/>
  <c r="Q512" i="16"/>
  <c r="Q513" i="16"/>
  <c r="Q514" i="16"/>
  <c r="Q515" i="16"/>
  <c r="Q516" i="16"/>
  <c r="Q517" i="16"/>
  <c r="Q518" i="16"/>
  <c r="T124" i="16"/>
  <c r="U124" i="16"/>
  <c r="V124" i="16"/>
  <c r="W124" i="16"/>
  <c r="T125" i="16"/>
  <c r="U125" i="16"/>
  <c r="V125" i="16"/>
  <c r="W125" i="16"/>
  <c r="T126" i="16"/>
  <c r="U126" i="16"/>
  <c r="V126" i="16"/>
  <c r="W126" i="16"/>
  <c r="T127" i="16"/>
  <c r="U127" i="16"/>
  <c r="V127" i="16"/>
  <c r="W127" i="16"/>
  <c r="T128" i="16"/>
  <c r="U128" i="16"/>
  <c r="V128" i="16"/>
  <c r="W128" i="16"/>
  <c r="T129" i="16"/>
  <c r="U129" i="16"/>
  <c r="V129" i="16"/>
  <c r="W129" i="16"/>
  <c r="T130" i="16"/>
  <c r="U130" i="16"/>
  <c r="V130" i="16"/>
  <c r="W130" i="16"/>
  <c r="T131" i="16"/>
  <c r="U131" i="16"/>
  <c r="V131" i="16"/>
  <c r="W131" i="16"/>
  <c r="T132" i="16"/>
  <c r="U132" i="16"/>
  <c r="V132" i="16"/>
  <c r="W132" i="16"/>
  <c r="T133" i="16"/>
  <c r="U133" i="16"/>
  <c r="V133" i="16"/>
  <c r="W133" i="16"/>
  <c r="T134" i="16"/>
  <c r="U134" i="16"/>
  <c r="V134" i="16"/>
  <c r="W134" i="16"/>
  <c r="T135" i="16"/>
  <c r="U135" i="16"/>
  <c r="V135" i="16"/>
  <c r="W135" i="16"/>
  <c r="T136" i="16"/>
  <c r="U136" i="16"/>
  <c r="V136" i="16"/>
  <c r="W136" i="16"/>
  <c r="T137" i="16"/>
  <c r="U137" i="16"/>
  <c r="V137" i="16"/>
  <c r="W137" i="16"/>
  <c r="T138" i="16"/>
  <c r="U138" i="16"/>
  <c r="V138" i="16"/>
  <c r="W138" i="16"/>
  <c r="T139" i="16"/>
  <c r="U139" i="16"/>
  <c r="V139" i="16"/>
  <c r="W139" i="16"/>
  <c r="T140" i="16"/>
  <c r="U140" i="16"/>
  <c r="V140" i="16"/>
  <c r="W140" i="16"/>
  <c r="T141" i="16"/>
  <c r="U141" i="16"/>
  <c r="V141" i="16"/>
  <c r="W141" i="16"/>
  <c r="T142" i="16"/>
  <c r="U142" i="16"/>
  <c r="V142" i="16"/>
  <c r="W142" i="16"/>
  <c r="T143" i="16"/>
  <c r="U143" i="16"/>
  <c r="V143" i="16"/>
  <c r="W143" i="16"/>
  <c r="T144" i="16"/>
  <c r="U144" i="16"/>
  <c r="V144" i="16"/>
  <c r="W144" i="16"/>
  <c r="T145" i="16"/>
  <c r="U145" i="16"/>
  <c r="V145" i="16"/>
  <c r="W145" i="16"/>
  <c r="T146" i="16"/>
  <c r="U146" i="16"/>
  <c r="V146" i="16"/>
  <c r="W146" i="16"/>
  <c r="T147" i="16"/>
  <c r="U147" i="16"/>
  <c r="V147" i="16"/>
  <c r="W147" i="16"/>
  <c r="T148" i="16"/>
  <c r="U148" i="16"/>
  <c r="V148" i="16"/>
  <c r="W148" i="16"/>
  <c r="T149" i="16"/>
  <c r="U149" i="16"/>
  <c r="V149" i="16"/>
  <c r="W149" i="16"/>
  <c r="T150" i="16"/>
  <c r="U150" i="16"/>
  <c r="V150" i="16"/>
  <c r="W150" i="16"/>
  <c r="T151" i="16"/>
  <c r="U151" i="16"/>
  <c r="V151" i="16"/>
  <c r="W151" i="16"/>
  <c r="T152" i="16"/>
  <c r="U152" i="16"/>
  <c r="V152" i="16"/>
  <c r="W152" i="16"/>
  <c r="T153" i="16"/>
  <c r="U153" i="16"/>
  <c r="V153" i="16"/>
  <c r="W153" i="16"/>
  <c r="T154" i="16"/>
  <c r="U154" i="16"/>
  <c r="V154" i="16"/>
  <c r="W154" i="16"/>
  <c r="T155" i="16"/>
  <c r="U155" i="16"/>
  <c r="V155" i="16"/>
  <c r="W155" i="16"/>
  <c r="T156" i="16"/>
  <c r="U156" i="16"/>
  <c r="V156" i="16"/>
  <c r="W156" i="16"/>
  <c r="T157" i="16"/>
  <c r="U157" i="16"/>
  <c r="V157" i="16"/>
  <c r="W157" i="16"/>
  <c r="T158" i="16"/>
  <c r="U158" i="16"/>
  <c r="V158" i="16"/>
  <c r="W158" i="16"/>
  <c r="T159" i="16"/>
  <c r="U159" i="16"/>
  <c r="V159" i="16"/>
  <c r="W159" i="16"/>
  <c r="T160" i="16"/>
  <c r="U160" i="16"/>
  <c r="V160" i="16"/>
  <c r="W160" i="16"/>
  <c r="T161" i="16"/>
  <c r="U161" i="16"/>
  <c r="X161" i="16" s="1"/>
  <c r="V161" i="16"/>
  <c r="W161" i="16"/>
  <c r="T162" i="16"/>
  <c r="U162" i="16"/>
  <c r="V162" i="16"/>
  <c r="W162" i="16"/>
  <c r="T163" i="16"/>
  <c r="U163" i="16"/>
  <c r="V163" i="16"/>
  <c r="W163" i="16"/>
  <c r="T164" i="16"/>
  <c r="U164" i="16"/>
  <c r="V164" i="16"/>
  <c r="W164" i="16"/>
  <c r="T165" i="16"/>
  <c r="U165" i="16"/>
  <c r="V165" i="16"/>
  <c r="W165" i="16"/>
  <c r="T166" i="16"/>
  <c r="U166" i="16"/>
  <c r="V166" i="16"/>
  <c r="W166" i="16"/>
  <c r="T167" i="16"/>
  <c r="U167" i="16"/>
  <c r="V167" i="16"/>
  <c r="W167" i="16"/>
  <c r="T168" i="16"/>
  <c r="U168" i="16"/>
  <c r="V168" i="16"/>
  <c r="W168" i="16"/>
  <c r="T169" i="16"/>
  <c r="U169" i="16"/>
  <c r="V169" i="16"/>
  <c r="W169" i="16"/>
  <c r="T170" i="16"/>
  <c r="U170" i="16"/>
  <c r="V170" i="16"/>
  <c r="W170" i="16"/>
  <c r="T171" i="16"/>
  <c r="U171" i="16"/>
  <c r="V171" i="16"/>
  <c r="W171" i="16"/>
  <c r="T172" i="16"/>
  <c r="U172" i="16"/>
  <c r="V172" i="16"/>
  <c r="W172" i="16"/>
  <c r="T173" i="16"/>
  <c r="U173" i="16"/>
  <c r="X173" i="16" s="1"/>
  <c r="V173" i="16"/>
  <c r="W173" i="16"/>
  <c r="T174" i="16"/>
  <c r="U174" i="16"/>
  <c r="V174" i="16"/>
  <c r="W174" i="16"/>
  <c r="T175" i="16"/>
  <c r="U175" i="16"/>
  <c r="V175" i="16"/>
  <c r="W175" i="16"/>
  <c r="T176" i="16"/>
  <c r="U176" i="16"/>
  <c r="V176" i="16"/>
  <c r="W176" i="16"/>
  <c r="T177" i="16"/>
  <c r="U177" i="16"/>
  <c r="X177" i="16" s="1"/>
  <c r="V177" i="16"/>
  <c r="W177" i="16"/>
  <c r="T178" i="16"/>
  <c r="U178" i="16"/>
  <c r="V178" i="16"/>
  <c r="W178" i="16"/>
  <c r="T179" i="16"/>
  <c r="U179" i="16"/>
  <c r="V179" i="16"/>
  <c r="W179" i="16"/>
  <c r="T180" i="16"/>
  <c r="U180" i="16"/>
  <c r="V180" i="16"/>
  <c r="W180" i="16"/>
  <c r="T181" i="16"/>
  <c r="U181" i="16"/>
  <c r="V181" i="16"/>
  <c r="W181" i="16"/>
  <c r="T182" i="16"/>
  <c r="U182" i="16"/>
  <c r="V182" i="16"/>
  <c r="W182" i="16"/>
  <c r="T183" i="16"/>
  <c r="U183" i="16"/>
  <c r="V183" i="16"/>
  <c r="W183" i="16"/>
  <c r="T184" i="16"/>
  <c r="U184" i="16"/>
  <c r="V184" i="16"/>
  <c r="W184" i="16"/>
  <c r="T185" i="16"/>
  <c r="U185" i="16"/>
  <c r="V185" i="16"/>
  <c r="W185" i="16"/>
  <c r="T186" i="16"/>
  <c r="U186" i="16"/>
  <c r="V186" i="16"/>
  <c r="W186" i="16"/>
  <c r="T187" i="16"/>
  <c r="U187" i="16"/>
  <c r="V187" i="16"/>
  <c r="W187" i="16"/>
  <c r="T188" i="16"/>
  <c r="U188" i="16"/>
  <c r="V188" i="16"/>
  <c r="W188" i="16"/>
  <c r="T189" i="16"/>
  <c r="U189" i="16"/>
  <c r="V189" i="16"/>
  <c r="W189" i="16"/>
  <c r="T190" i="16"/>
  <c r="U190" i="16"/>
  <c r="V190" i="16"/>
  <c r="W190" i="16"/>
  <c r="T191" i="16"/>
  <c r="U191" i="16"/>
  <c r="V191" i="16"/>
  <c r="W191" i="16"/>
  <c r="T192" i="16"/>
  <c r="U192" i="16"/>
  <c r="V192" i="16"/>
  <c r="W192" i="16"/>
  <c r="T193" i="16"/>
  <c r="U193" i="16"/>
  <c r="V193" i="16"/>
  <c r="W193" i="16"/>
  <c r="T194" i="16"/>
  <c r="U194" i="16"/>
  <c r="V194" i="16"/>
  <c r="W194" i="16"/>
  <c r="T195" i="16"/>
  <c r="U195" i="16"/>
  <c r="V195" i="16"/>
  <c r="W195" i="16"/>
  <c r="T196" i="16"/>
  <c r="U196" i="16"/>
  <c r="V196" i="16"/>
  <c r="W196" i="16"/>
  <c r="T197" i="16"/>
  <c r="U197" i="16"/>
  <c r="V197" i="16"/>
  <c r="W197" i="16"/>
  <c r="T198" i="16"/>
  <c r="U198" i="16"/>
  <c r="V198" i="16"/>
  <c r="W198" i="16"/>
  <c r="T199" i="16"/>
  <c r="U199" i="16"/>
  <c r="V199" i="16"/>
  <c r="W199" i="16"/>
  <c r="T200" i="16"/>
  <c r="U200" i="16"/>
  <c r="V200" i="16"/>
  <c r="W200" i="16"/>
  <c r="T201" i="16"/>
  <c r="U201" i="16"/>
  <c r="V201" i="16"/>
  <c r="W201" i="16"/>
  <c r="T202" i="16"/>
  <c r="U202" i="16"/>
  <c r="V202" i="16"/>
  <c r="W202" i="16"/>
  <c r="T203" i="16"/>
  <c r="U203" i="16"/>
  <c r="V203" i="16"/>
  <c r="W203" i="16"/>
  <c r="T204" i="16"/>
  <c r="U204" i="16"/>
  <c r="V204" i="16"/>
  <c r="W204" i="16"/>
  <c r="T205" i="16"/>
  <c r="U205" i="16"/>
  <c r="V205" i="16"/>
  <c r="W205" i="16"/>
  <c r="T206" i="16"/>
  <c r="U206" i="16"/>
  <c r="V206" i="16"/>
  <c r="W206" i="16"/>
  <c r="T207" i="16"/>
  <c r="U207" i="16"/>
  <c r="V207" i="16"/>
  <c r="W207" i="16"/>
  <c r="T208" i="16"/>
  <c r="U208" i="16"/>
  <c r="V208" i="16"/>
  <c r="W208" i="16"/>
  <c r="T209" i="16"/>
  <c r="U209" i="16"/>
  <c r="V209" i="16"/>
  <c r="W209" i="16"/>
  <c r="T210" i="16"/>
  <c r="U210" i="16"/>
  <c r="V210" i="16"/>
  <c r="W210" i="16"/>
  <c r="T211" i="16"/>
  <c r="U211" i="16"/>
  <c r="V211" i="16"/>
  <c r="W211" i="16"/>
  <c r="T212" i="16"/>
  <c r="U212" i="16"/>
  <c r="V212" i="16"/>
  <c r="W212" i="16"/>
  <c r="T213" i="16"/>
  <c r="U213" i="16"/>
  <c r="V213" i="16"/>
  <c r="W213" i="16"/>
  <c r="T214" i="16"/>
  <c r="U214" i="16"/>
  <c r="V214" i="16"/>
  <c r="W214" i="16"/>
  <c r="T215" i="16"/>
  <c r="U215" i="16"/>
  <c r="V215" i="16"/>
  <c r="W215" i="16"/>
  <c r="T216" i="16"/>
  <c r="U216" i="16"/>
  <c r="V216" i="16"/>
  <c r="W216" i="16"/>
  <c r="T217" i="16"/>
  <c r="U217" i="16"/>
  <c r="V217" i="16"/>
  <c r="W217" i="16"/>
  <c r="T218" i="16"/>
  <c r="U218" i="16"/>
  <c r="V218" i="16"/>
  <c r="W218" i="16"/>
  <c r="T219" i="16"/>
  <c r="U219" i="16"/>
  <c r="V219" i="16"/>
  <c r="W219" i="16"/>
  <c r="T220" i="16"/>
  <c r="U220" i="16"/>
  <c r="V220" i="16"/>
  <c r="W220" i="16"/>
  <c r="T221" i="16"/>
  <c r="U221" i="16"/>
  <c r="V221" i="16"/>
  <c r="W221" i="16"/>
  <c r="T222" i="16"/>
  <c r="U222" i="16"/>
  <c r="V222" i="16"/>
  <c r="W222" i="16"/>
  <c r="T223" i="16"/>
  <c r="U223" i="16"/>
  <c r="V223" i="16"/>
  <c r="W223" i="16"/>
  <c r="T224" i="16"/>
  <c r="U224" i="16"/>
  <c r="V224" i="16"/>
  <c r="W224" i="16"/>
  <c r="T225" i="16"/>
  <c r="U225" i="16"/>
  <c r="V225" i="16"/>
  <c r="W225" i="16"/>
  <c r="T226" i="16"/>
  <c r="U226" i="16"/>
  <c r="V226" i="16"/>
  <c r="W226" i="16"/>
  <c r="T227" i="16"/>
  <c r="U227" i="16"/>
  <c r="V227" i="16"/>
  <c r="W227" i="16"/>
  <c r="T228" i="16"/>
  <c r="U228" i="16"/>
  <c r="V228" i="16"/>
  <c r="W228" i="16"/>
  <c r="T229" i="16"/>
  <c r="U229" i="16"/>
  <c r="V229" i="16"/>
  <c r="W229" i="16"/>
  <c r="T230" i="16"/>
  <c r="U230" i="16"/>
  <c r="V230" i="16"/>
  <c r="W230" i="16"/>
  <c r="T231" i="16"/>
  <c r="U231" i="16"/>
  <c r="V231" i="16"/>
  <c r="W231" i="16"/>
  <c r="T232" i="16"/>
  <c r="U232" i="16"/>
  <c r="V232" i="16"/>
  <c r="W232" i="16"/>
  <c r="T233" i="16"/>
  <c r="U233" i="16"/>
  <c r="V233" i="16"/>
  <c r="W233" i="16"/>
  <c r="T234" i="16"/>
  <c r="U234" i="16"/>
  <c r="V234" i="16"/>
  <c r="W234" i="16"/>
  <c r="T235" i="16"/>
  <c r="U235" i="16"/>
  <c r="V235" i="16"/>
  <c r="W235" i="16"/>
  <c r="T236" i="16"/>
  <c r="U236" i="16"/>
  <c r="V236" i="16"/>
  <c r="W236" i="16"/>
  <c r="T237" i="16"/>
  <c r="U237" i="16"/>
  <c r="V237" i="16"/>
  <c r="W237" i="16"/>
  <c r="T238" i="16"/>
  <c r="U238" i="16"/>
  <c r="V238" i="16"/>
  <c r="W238" i="16"/>
  <c r="T239" i="16"/>
  <c r="U239" i="16"/>
  <c r="V239" i="16"/>
  <c r="W239" i="16"/>
  <c r="T240" i="16"/>
  <c r="U240" i="16"/>
  <c r="V240" i="16"/>
  <c r="W240" i="16"/>
  <c r="T241" i="16"/>
  <c r="U241" i="16"/>
  <c r="V241" i="16"/>
  <c r="W241" i="16"/>
  <c r="T242" i="16"/>
  <c r="U242" i="16"/>
  <c r="V242" i="16"/>
  <c r="W242" i="16"/>
  <c r="T243" i="16"/>
  <c r="U243" i="16"/>
  <c r="V243" i="16"/>
  <c r="W243" i="16"/>
  <c r="T244" i="16"/>
  <c r="U244" i="16"/>
  <c r="V244" i="16"/>
  <c r="W244" i="16"/>
  <c r="T245" i="16"/>
  <c r="U245" i="16"/>
  <c r="V245" i="16"/>
  <c r="W245" i="16"/>
  <c r="T246" i="16"/>
  <c r="U246" i="16"/>
  <c r="V246" i="16"/>
  <c r="W246" i="16"/>
  <c r="T247" i="16"/>
  <c r="U247" i="16"/>
  <c r="V247" i="16"/>
  <c r="W247" i="16"/>
  <c r="T248" i="16"/>
  <c r="U248" i="16"/>
  <c r="V248" i="16"/>
  <c r="W248" i="16"/>
  <c r="T249" i="16"/>
  <c r="U249" i="16"/>
  <c r="V249" i="16"/>
  <c r="W249" i="16"/>
  <c r="T250" i="16"/>
  <c r="U250" i="16"/>
  <c r="V250" i="16"/>
  <c r="W250" i="16"/>
  <c r="T251" i="16"/>
  <c r="U251" i="16"/>
  <c r="V251" i="16"/>
  <c r="W251" i="16"/>
  <c r="T252" i="16"/>
  <c r="U252" i="16"/>
  <c r="V252" i="16"/>
  <c r="W252" i="16"/>
  <c r="T253" i="16"/>
  <c r="U253" i="16"/>
  <c r="V253" i="16"/>
  <c r="W253" i="16"/>
  <c r="T254" i="16"/>
  <c r="U254" i="16"/>
  <c r="V254" i="16"/>
  <c r="W254" i="16"/>
  <c r="T255" i="16"/>
  <c r="U255" i="16"/>
  <c r="V255" i="16"/>
  <c r="W255" i="16"/>
  <c r="T256" i="16"/>
  <c r="U256" i="16"/>
  <c r="V256" i="16"/>
  <c r="W256" i="16"/>
  <c r="T257" i="16"/>
  <c r="U257" i="16"/>
  <c r="V257" i="16"/>
  <c r="W257" i="16"/>
  <c r="T258" i="16"/>
  <c r="U258" i="16"/>
  <c r="V258" i="16"/>
  <c r="W258" i="16"/>
  <c r="T259" i="16"/>
  <c r="U259" i="16"/>
  <c r="V259" i="16"/>
  <c r="W259" i="16"/>
  <c r="T260" i="16"/>
  <c r="U260" i="16"/>
  <c r="V260" i="16"/>
  <c r="W260" i="16"/>
  <c r="T261" i="16"/>
  <c r="U261" i="16"/>
  <c r="V261" i="16"/>
  <c r="W261" i="16"/>
  <c r="T262" i="16"/>
  <c r="U262" i="16"/>
  <c r="V262" i="16"/>
  <c r="W262" i="16"/>
  <c r="T263" i="16"/>
  <c r="U263" i="16"/>
  <c r="V263" i="16"/>
  <c r="W263" i="16"/>
  <c r="T264" i="16"/>
  <c r="U264" i="16"/>
  <c r="V264" i="16"/>
  <c r="W264" i="16"/>
  <c r="T265" i="16"/>
  <c r="U265" i="16"/>
  <c r="V265" i="16"/>
  <c r="W265" i="16"/>
  <c r="T266" i="16"/>
  <c r="U266" i="16"/>
  <c r="V266" i="16"/>
  <c r="W266" i="16"/>
  <c r="T267" i="16"/>
  <c r="U267" i="16"/>
  <c r="V267" i="16"/>
  <c r="W267" i="16"/>
  <c r="T268" i="16"/>
  <c r="U268" i="16"/>
  <c r="V268" i="16"/>
  <c r="W268" i="16"/>
  <c r="T269" i="16"/>
  <c r="U269" i="16"/>
  <c r="V269" i="16"/>
  <c r="W269" i="16"/>
  <c r="X269" i="16"/>
  <c r="T270" i="16"/>
  <c r="U270" i="16"/>
  <c r="V270" i="16"/>
  <c r="W270" i="16"/>
  <c r="T271" i="16"/>
  <c r="U271" i="16"/>
  <c r="V271" i="16"/>
  <c r="W271" i="16"/>
  <c r="T272" i="16"/>
  <c r="U272" i="16"/>
  <c r="V272" i="16"/>
  <c r="W272" i="16"/>
  <c r="T273" i="16"/>
  <c r="U273" i="16"/>
  <c r="V273" i="16"/>
  <c r="W273" i="16"/>
  <c r="T274" i="16"/>
  <c r="U274" i="16"/>
  <c r="V274" i="16"/>
  <c r="W274" i="16"/>
  <c r="T275" i="16"/>
  <c r="U275" i="16"/>
  <c r="V275" i="16"/>
  <c r="W275" i="16"/>
  <c r="T276" i="16"/>
  <c r="U276" i="16"/>
  <c r="V276" i="16"/>
  <c r="W276" i="16"/>
  <c r="T277" i="16"/>
  <c r="U277" i="16"/>
  <c r="V277" i="16"/>
  <c r="W277" i="16"/>
  <c r="T278" i="16"/>
  <c r="U278" i="16"/>
  <c r="V278" i="16"/>
  <c r="W278" i="16"/>
  <c r="T279" i="16"/>
  <c r="U279" i="16"/>
  <c r="V279" i="16"/>
  <c r="W279" i="16"/>
  <c r="T280" i="16"/>
  <c r="U280" i="16"/>
  <c r="V280" i="16"/>
  <c r="W280" i="16"/>
  <c r="T281" i="16"/>
  <c r="U281" i="16"/>
  <c r="V281" i="16"/>
  <c r="W281" i="16"/>
  <c r="T282" i="16"/>
  <c r="U282" i="16"/>
  <c r="V282" i="16"/>
  <c r="W282" i="16"/>
  <c r="T283" i="16"/>
  <c r="U283" i="16"/>
  <c r="V283" i="16"/>
  <c r="W283" i="16"/>
  <c r="T284" i="16"/>
  <c r="U284" i="16"/>
  <c r="V284" i="16"/>
  <c r="W284" i="16"/>
  <c r="T285" i="16"/>
  <c r="U285" i="16"/>
  <c r="V285" i="16"/>
  <c r="W285" i="16"/>
  <c r="T286" i="16"/>
  <c r="U286" i="16"/>
  <c r="V286" i="16"/>
  <c r="W286" i="16"/>
  <c r="T287" i="16"/>
  <c r="U287" i="16"/>
  <c r="V287" i="16"/>
  <c r="W287" i="16"/>
  <c r="T288" i="16"/>
  <c r="U288" i="16"/>
  <c r="V288" i="16"/>
  <c r="W288" i="16"/>
  <c r="T289" i="16"/>
  <c r="U289" i="16"/>
  <c r="V289" i="16"/>
  <c r="W289" i="16"/>
  <c r="T290" i="16"/>
  <c r="U290" i="16"/>
  <c r="V290" i="16"/>
  <c r="W290" i="16"/>
  <c r="T291" i="16"/>
  <c r="U291" i="16"/>
  <c r="V291" i="16"/>
  <c r="W291" i="16"/>
  <c r="T292" i="16"/>
  <c r="U292" i="16"/>
  <c r="V292" i="16"/>
  <c r="W292" i="16"/>
  <c r="T293" i="16"/>
  <c r="U293" i="16"/>
  <c r="V293" i="16"/>
  <c r="W293" i="16"/>
  <c r="T294" i="16"/>
  <c r="U294" i="16"/>
  <c r="V294" i="16"/>
  <c r="W294" i="16"/>
  <c r="T295" i="16"/>
  <c r="U295" i="16"/>
  <c r="V295" i="16"/>
  <c r="W295" i="16"/>
  <c r="T296" i="16"/>
  <c r="U296" i="16"/>
  <c r="V296" i="16"/>
  <c r="W296" i="16"/>
  <c r="T297" i="16"/>
  <c r="U297" i="16"/>
  <c r="V297" i="16"/>
  <c r="W297" i="16"/>
  <c r="T298" i="16"/>
  <c r="U298" i="16"/>
  <c r="V298" i="16"/>
  <c r="W298" i="16"/>
  <c r="T299" i="16"/>
  <c r="U299" i="16"/>
  <c r="V299" i="16"/>
  <c r="W299" i="16"/>
  <c r="T300" i="16"/>
  <c r="U300" i="16"/>
  <c r="V300" i="16"/>
  <c r="W300" i="16"/>
  <c r="T301" i="16"/>
  <c r="U301" i="16"/>
  <c r="V301" i="16"/>
  <c r="W301" i="16"/>
  <c r="T302" i="16"/>
  <c r="U302" i="16"/>
  <c r="V302" i="16"/>
  <c r="W302" i="16"/>
  <c r="T303" i="16"/>
  <c r="U303" i="16"/>
  <c r="V303" i="16"/>
  <c r="W303" i="16"/>
  <c r="T304" i="16"/>
  <c r="U304" i="16"/>
  <c r="V304" i="16"/>
  <c r="W304" i="16"/>
  <c r="T305" i="16"/>
  <c r="U305" i="16"/>
  <c r="V305" i="16"/>
  <c r="W305" i="16"/>
  <c r="T306" i="16"/>
  <c r="U306" i="16"/>
  <c r="V306" i="16"/>
  <c r="W306" i="16"/>
  <c r="T307" i="16"/>
  <c r="U307" i="16"/>
  <c r="V307" i="16"/>
  <c r="W307" i="16"/>
  <c r="T308" i="16"/>
  <c r="U308" i="16"/>
  <c r="V308" i="16"/>
  <c r="W308" i="16"/>
  <c r="T309" i="16"/>
  <c r="U309" i="16"/>
  <c r="V309" i="16"/>
  <c r="W309" i="16"/>
  <c r="T310" i="16"/>
  <c r="U310" i="16"/>
  <c r="V310" i="16"/>
  <c r="W310" i="16"/>
  <c r="T311" i="16"/>
  <c r="U311" i="16"/>
  <c r="V311" i="16"/>
  <c r="W311" i="16"/>
  <c r="T312" i="16"/>
  <c r="U312" i="16"/>
  <c r="V312" i="16"/>
  <c r="W312" i="16"/>
  <c r="T313" i="16"/>
  <c r="U313" i="16"/>
  <c r="V313" i="16"/>
  <c r="W313" i="16"/>
  <c r="T314" i="16"/>
  <c r="U314" i="16"/>
  <c r="V314" i="16"/>
  <c r="W314" i="16"/>
  <c r="T315" i="16"/>
  <c r="U315" i="16"/>
  <c r="V315" i="16"/>
  <c r="W315" i="16"/>
  <c r="T316" i="16"/>
  <c r="U316" i="16"/>
  <c r="V316" i="16"/>
  <c r="W316" i="16"/>
  <c r="T317" i="16"/>
  <c r="U317" i="16"/>
  <c r="X317" i="16" s="1"/>
  <c r="V317" i="16"/>
  <c r="W317" i="16"/>
  <c r="T318" i="16"/>
  <c r="U318" i="16"/>
  <c r="V318" i="16"/>
  <c r="W318" i="16"/>
  <c r="T319" i="16"/>
  <c r="U319" i="16"/>
  <c r="V319" i="16"/>
  <c r="W319" i="16"/>
  <c r="T320" i="16"/>
  <c r="U320" i="16"/>
  <c r="V320" i="16"/>
  <c r="W320" i="16"/>
  <c r="T321" i="16"/>
  <c r="U321" i="16"/>
  <c r="V321" i="16"/>
  <c r="W321" i="16"/>
  <c r="T322" i="16"/>
  <c r="U322" i="16"/>
  <c r="V322" i="16"/>
  <c r="W322" i="16"/>
  <c r="T323" i="16"/>
  <c r="U323" i="16"/>
  <c r="V323" i="16"/>
  <c r="W323" i="16"/>
  <c r="T324" i="16"/>
  <c r="U324" i="16"/>
  <c r="V324" i="16"/>
  <c r="W324" i="16"/>
  <c r="T325" i="16"/>
  <c r="U325" i="16"/>
  <c r="V325" i="16"/>
  <c r="W325" i="16"/>
  <c r="T326" i="16"/>
  <c r="U326" i="16"/>
  <c r="V326" i="16"/>
  <c r="W326" i="16"/>
  <c r="T327" i="16"/>
  <c r="U327" i="16"/>
  <c r="V327" i="16"/>
  <c r="W327" i="16"/>
  <c r="T328" i="16"/>
  <c r="U328" i="16"/>
  <c r="V328" i="16"/>
  <c r="W328" i="16"/>
  <c r="T329" i="16"/>
  <c r="U329" i="16"/>
  <c r="V329" i="16"/>
  <c r="W329" i="16"/>
  <c r="T330" i="16"/>
  <c r="U330" i="16"/>
  <c r="V330" i="16"/>
  <c r="W330" i="16"/>
  <c r="T331" i="16"/>
  <c r="U331" i="16"/>
  <c r="V331" i="16"/>
  <c r="W331" i="16"/>
  <c r="T332" i="16"/>
  <c r="U332" i="16"/>
  <c r="V332" i="16"/>
  <c r="W332" i="16"/>
  <c r="T333" i="16"/>
  <c r="U333" i="16"/>
  <c r="V333" i="16"/>
  <c r="W333" i="16"/>
  <c r="T334" i="16"/>
  <c r="U334" i="16"/>
  <c r="V334" i="16"/>
  <c r="W334" i="16"/>
  <c r="T335" i="16"/>
  <c r="U335" i="16"/>
  <c r="V335" i="16"/>
  <c r="W335" i="16"/>
  <c r="T336" i="16"/>
  <c r="U336" i="16"/>
  <c r="V336" i="16"/>
  <c r="W336" i="16"/>
  <c r="T337" i="16"/>
  <c r="U337" i="16"/>
  <c r="V337" i="16"/>
  <c r="W337" i="16"/>
  <c r="T338" i="16"/>
  <c r="U338" i="16"/>
  <c r="V338" i="16"/>
  <c r="W338" i="16"/>
  <c r="T339" i="16"/>
  <c r="U339" i="16"/>
  <c r="V339" i="16"/>
  <c r="W339" i="16"/>
  <c r="T340" i="16"/>
  <c r="U340" i="16"/>
  <c r="V340" i="16"/>
  <c r="W340" i="16"/>
  <c r="T341" i="16"/>
  <c r="U341" i="16"/>
  <c r="V341" i="16"/>
  <c r="W341" i="16"/>
  <c r="T342" i="16"/>
  <c r="U342" i="16"/>
  <c r="V342" i="16"/>
  <c r="W342" i="16"/>
  <c r="T343" i="16"/>
  <c r="U343" i="16"/>
  <c r="V343" i="16"/>
  <c r="W343" i="16"/>
  <c r="T344" i="16"/>
  <c r="U344" i="16"/>
  <c r="V344" i="16"/>
  <c r="W344" i="16"/>
  <c r="T345" i="16"/>
  <c r="U345" i="16"/>
  <c r="V345" i="16"/>
  <c r="W345" i="16"/>
  <c r="T346" i="16"/>
  <c r="U346" i="16"/>
  <c r="V346" i="16"/>
  <c r="W346" i="16"/>
  <c r="T347" i="16"/>
  <c r="U347" i="16"/>
  <c r="V347" i="16"/>
  <c r="W347" i="16"/>
  <c r="T348" i="16"/>
  <c r="U348" i="16"/>
  <c r="V348" i="16"/>
  <c r="W348" i="16"/>
  <c r="T349" i="16"/>
  <c r="U349" i="16"/>
  <c r="V349" i="16"/>
  <c r="X349" i="16" s="1"/>
  <c r="W349" i="16"/>
  <c r="T350" i="16"/>
  <c r="U350" i="16"/>
  <c r="V350" i="16"/>
  <c r="W350" i="16"/>
  <c r="T351" i="16"/>
  <c r="U351" i="16"/>
  <c r="V351" i="16"/>
  <c r="W351" i="16"/>
  <c r="T352" i="16"/>
  <c r="U352" i="16"/>
  <c r="V352" i="16"/>
  <c r="W352" i="16"/>
  <c r="T353" i="16"/>
  <c r="U353" i="16"/>
  <c r="V353" i="16"/>
  <c r="W353" i="16"/>
  <c r="T354" i="16"/>
  <c r="U354" i="16"/>
  <c r="V354" i="16"/>
  <c r="W354" i="16"/>
  <c r="T355" i="16"/>
  <c r="U355" i="16"/>
  <c r="V355" i="16"/>
  <c r="W355" i="16"/>
  <c r="T356" i="16"/>
  <c r="U356" i="16"/>
  <c r="V356" i="16"/>
  <c r="W356" i="16"/>
  <c r="T357" i="16"/>
  <c r="U357" i="16"/>
  <c r="V357" i="16"/>
  <c r="W357" i="16"/>
  <c r="T358" i="16"/>
  <c r="U358" i="16"/>
  <c r="V358" i="16"/>
  <c r="W358" i="16"/>
  <c r="T359" i="16"/>
  <c r="U359" i="16"/>
  <c r="V359" i="16"/>
  <c r="W359" i="16"/>
  <c r="T360" i="16"/>
  <c r="U360" i="16"/>
  <c r="V360" i="16"/>
  <c r="W360" i="16"/>
  <c r="T361" i="16"/>
  <c r="U361" i="16"/>
  <c r="V361" i="16"/>
  <c r="W361" i="16"/>
  <c r="T362" i="16"/>
  <c r="U362" i="16"/>
  <c r="V362" i="16"/>
  <c r="W362" i="16"/>
  <c r="T363" i="16"/>
  <c r="U363" i="16"/>
  <c r="V363" i="16"/>
  <c r="W363" i="16"/>
  <c r="T364" i="16"/>
  <c r="U364" i="16"/>
  <c r="V364" i="16"/>
  <c r="W364" i="16"/>
  <c r="T365" i="16"/>
  <c r="U365" i="16"/>
  <c r="V365" i="16"/>
  <c r="W365" i="16"/>
  <c r="T366" i="16"/>
  <c r="U366" i="16"/>
  <c r="V366" i="16"/>
  <c r="W366" i="16"/>
  <c r="T367" i="16"/>
  <c r="U367" i="16"/>
  <c r="V367" i="16"/>
  <c r="W367" i="16"/>
  <c r="T368" i="16"/>
  <c r="U368" i="16"/>
  <c r="V368" i="16"/>
  <c r="W368" i="16"/>
  <c r="T369" i="16"/>
  <c r="U369" i="16"/>
  <c r="V369" i="16"/>
  <c r="W369" i="16"/>
  <c r="T370" i="16"/>
  <c r="U370" i="16"/>
  <c r="V370" i="16"/>
  <c r="W370" i="16"/>
  <c r="T371" i="16"/>
  <c r="U371" i="16"/>
  <c r="V371" i="16"/>
  <c r="W371" i="16"/>
  <c r="T372" i="16"/>
  <c r="U372" i="16"/>
  <c r="V372" i="16"/>
  <c r="W372" i="16"/>
  <c r="T373" i="16"/>
  <c r="U373" i="16"/>
  <c r="V373" i="16"/>
  <c r="W373" i="16"/>
  <c r="T374" i="16"/>
  <c r="U374" i="16"/>
  <c r="V374" i="16"/>
  <c r="W374" i="16"/>
  <c r="T375" i="16"/>
  <c r="U375" i="16"/>
  <c r="V375" i="16"/>
  <c r="W375" i="16"/>
  <c r="T376" i="16"/>
  <c r="U376" i="16"/>
  <c r="V376" i="16"/>
  <c r="W376" i="16"/>
  <c r="T377" i="16"/>
  <c r="U377" i="16"/>
  <c r="V377" i="16"/>
  <c r="W377" i="16"/>
  <c r="T378" i="16"/>
  <c r="U378" i="16"/>
  <c r="V378" i="16"/>
  <c r="W378" i="16"/>
  <c r="T379" i="16"/>
  <c r="U379" i="16"/>
  <c r="V379" i="16"/>
  <c r="W379" i="16"/>
  <c r="T380" i="16"/>
  <c r="U380" i="16"/>
  <c r="V380" i="16"/>
  <c r="W380" i="16"/>
  <c r="T381" i="16"/>
  <c r="U381" i="16"/>
  <c r="V381" i="16"/>
  <c r="X381" i="16" s="1"/>
  <c r="W381" i="16"/>
  <c r="T382" i="16"/>
  <c r="U382" i="16"/>
  <c r="V382" i="16"/>
  <c r="W382" i="16"/>
  <c r="T383" i="16"/>
  <c r="U383" i="16"/>
  <c r="V383" i="16"/>
  <c r="W383" i="16"/>
  <c r="T384" i="16"/>
  <c r="U384" i="16"/>
  <c r="V384" i="16"/>
  <c r="W384" i="16"/>
  <c r="T385" i="16"/>
  <c r="U385" i="16"/>
  <c r="V385" i="16"/>
  <c r="W385" i="16"/>
  <c r="T386" i="16"/>
  <c r="U386" i="16"/>
  <c r="V386" i="16"/>
  <c r="W386" i="16"/>
  <c r="T387" i="16"/>
  <c r="U387" i="16"/>
  <c r="V387" i="16"/>
  <c r="W387" i="16"/>
  <c r="T388" i="16"/>
  <c r="U388" i="16"/>
  <c r="V388" i="16"/>
  <c r="W388" i="16"/>
  <c r="T389" i="16"/>
  <c r="U389" i="16"/>
  <c r="V389" i="16"/>
  <c r="W389" i="16"/>
  <c r="T390" i="16"/>
  <c r="U390" i="16"/>
  <c r="V390" i="16"/>
  <c r="W390" i="16"/>
  <c r="T391" i="16"/>
  <c r="U391" i="16"/>
  <c r="V391" i="16"/>
  <c r="W391" i="16"/>
  <c r="T392" i="16"/>
  <c r="U392" i="16"/>
  <c r="V392" i="16"/>
  <c r="W392" i="16"/>
  <c r="T393" i="16"/>
  <c r="U393" i="16"/>
  <c r="V393" i="16"/>
  <c r="W393" i="16"/>
  <c r="T394" i="16"/>
  <c r="U394" i="16"/>
  <c r="V394" i="16"/>
  <c r="W394" i="16"/>
  <c r="T395" i="16"/>
  <c r="U395" i="16"/>
  <c r="V395" i="16"/>
  <c r="W395" i="16"/>
  <c r="T396" i="16"/>
  <c r="U396" i="16"/>
  <c r="V396" i="16"/>
  <c r="W396" i="16"/>
  <c r="T397" i="16"/>
  <c r="U397" i="16"/>
  <c r="V397" i="16"/>
  <c r="W397" i="16"/>
  <c r="T398" i="16"/>
  <c r="U398" i="16"/>
  <c r="V398" i="16"/>
  <c r="W398" i="16"/>
  <c r="T399" i="16"/>
  <c r="U399" i="16"/>
  <c r="V399" i="16"/>
  <c r="W399" i="16"/>
  <c r="T400" i="16"/>
  <c r="U400" i="16"/>
  <c r="V400" i="16"/>
  <c r="W400" i="16"/>
  <c r="T401" i="16"/>
  <c r="U401" i="16"/>
  <c r="V401" i="16"/>
  <c r="W401" i="16"/>
  <c r="T402" i="16"/>
  <c r="U402" i="16"/>
  <c r="V402" i="16"/>
  <c r="W402" i="16"/>
  <c r="T403" i="16"/>
  <c r="U403" i="16"/>
  <c r="V403" i="16"/>
  <c r="W403" i="16"/>
  <c r="T404" i="16"/>
  <c r="U404" i="16"/>
  <c r="V404" i="16"/>
  <c r="W404" i="16"/>
  <c r="T405" i="16"/>
  <c r="U405" i="16"/>
  <c r="V405" i="16"/>
  <c r="W405" i="16"/>
  <c r="T406" i="16"/>
  <c r="U406" i="16"/>
  <c r="V406" i="16"/>
  <c r="W406" i="16"/>
  <c r="T407" i="16"/>
  <c r="U407" i="16"/>
  <c r="V407" i="16"/>
  <c r="W407" i="16"/>
  <c r="T408" i="16"/>
  <c r="U408" i="16"/>
  <c r="V408" i="16"/>
  <c r="W408" i="16"/>
  <c r="T409" i="16"/>
  <c r="U409" i="16"/>
  <c r="V409" i="16"/>
  <c r="W409" i="16"/>
  <c r="T410" i="16"/>
  <c r="U410" i="16"/>
  <c r="V410" i="16"/>
  <c r="W410" i="16"/>
  <c r="T411" i="16"/>
  <c r="U411" i="16"/>
  <c r="V411" i="16"/>
  <c r="W411" i="16"/>
  <c r="T412" i="16"/>
  <c r="U412" i="16"/>
  <c r="V412" i="16"/>
  <c r="W412" i="16"/>
  <c r="T413" i="16"/>
  <c r="U413" i="16"/>
  <c r="V413" i="16"/>
  <c r="W413" i="16"/>
  <c r="T414" i="16"/>
  <c r="U414" i="16"/>
  <c r="V414" i="16"/>
  <c r="W414" i="16"/>
  <c r="T415" i="16"/>
  <c r="U415" i="16"/>
  <c r="V415" i="16"/>
  <c r="W415" i="16"/>
  <c r="T416" i="16"/>
  <c r="U416" i="16"/>
  <c r="V416" i="16"/>
  <c r="W416" i="16"/>
  <c r="T417" i="16"/>
  <c r="U417" i="16"/>
  <c r="V417" i="16"/>
  <c r="W417" i="16"/>
  <c r="T418" i="16"/>
  <c r="U418" i="16"/>
  <c r="V418" i="16"/>
  <c r="W418" i="16"/>
  <c r="T419" i="16"/>
  <c r="U419" i="16"/>
  <c r="V419" i="16"/>
  <c r="W419" i="16"/>
  <c r="T420" i="16"/>
  <c r="U420" i="16"/>
  <c r="V420" i="16"/>
  <c r="W420" i="16"/>
  <c r="T421" i="16"/>
  <c r="U421" i="16"/>
  <c r="V421" i="16"/>
  <c r="W421" i="16"/>
  <c r="T422" i="16"/>
  <c r="U422" i="16"/>
  <c r="V422" i="16"/>
  <c r="W422" i="16"/>
  <c r="T423" i="16"/>
  <c r="U423" i="16"/>
  <c r="V423" i="16"/>
  <c r="W423" i="16"/>
  <c r="T424" i="16"/>
  <c r="U424" i="16"/>
  <c r="V424" i="16"/>
  <c r="W424" i="16"/>
  <c r="T425" i="16"/>
  <c r="U425" i="16"/>
  <c r="V425" i="16"/>
  <c r="W425" i="16"/>
  <c r="T426" i="16"/>
  <c r="U426" i="16"/>
  <c r="V426" i="16"/>
  <c r="W426" i="16"/>
  <c r="T427" i="16"/>
  <c r="U427" i="16"/>
  <c r="V427" i="16"/>
  <c r="W427" i="16"/>
  <c r="T428" i="16"/>
  <c r="U428" i="16"/>
  <c r="V428" i="16"/>
  <c r="W428" i="16"/>
  <c r="T429" i="16"/>
  <c r="U429" i="16"/>
  <c r="X429" i="16" s="1"/>
  <c r="V429" i="16"/>
  <c r="W429" i="16"/>
  <c r="T430" i="16"/>
  <c r="U430" i="16"/>
  <c r="V430" i="16"/>
  <c r="W430" i="16"/>
  <c r="T431" i="16"/>
  <c r="U431" i="16"/>
  <c r="V431" i="16"/>
  <c r="W431" i="16"/>
  <c r="T432" i="16"/>
  <c r="U432" i="16"/>
  <c r="V432" i="16"/>
  <c r="W432" i="16"/>
  <c r="T433" i="16"/>
  <c r="U433" i="16"/>
  <c r="V433" i="16"/>
  <c r="W433" i="16"/>
  <c r="T434" i="16"/>
  <c r="U434" i="16"/>
  <c r="V434" i="16"/>
  <c r="W434" i="16"/>
  <c r="T435" i="16"/>
  <c r="U435" i="16"/>
  <c r="V435" i="16"/>
  <c r="W435" i="16"/>
  <c r="T436" i="16"/>
  <c r="U436" i="16"/>
  <c r="V436" i="16"/>
  <c r="W436" i="16"/>
  <c r="T437" i="16"/>
  <c r="U437" i="16"/>
  <c r="V437" i="16"/>
  <c r="W437" i="16"/>
  <c r="T438" i="16"/>
  <c r="U438" i="16"/>
  <c r="V438" i="16"/>
  <c r="W438" i="16"/>
  <c r="T439" i="16"/>
  <c r="U439" i="16"/>
  <c r="V439" i="16"/>
  <c r="W439" i="16"/>
  <c r="T440" i="16"/>
  <c r="U440" i="16"/>
  <c r="V440" i="16"/>
  <c r="W440" i="16"/>
  <c r="T441" i="16"/>
  <c r="U441" i="16"/>
  <c r="V441" i="16"/>
  <c r="W441" i="16"/>
  <c r="T442" i="16"/>
  <c r="U442" i="16"/>
  <c r="V442" i="16"/>
  <c r="W442" i="16"/>
  <c r="T443" i="16"/>
  <c r="U443" i="16"/>
  <c r="V443" i="16"/>
  <c r="W443" i="16"/>
  <c r="T444" i="16"/>
  <c r="U444" i="16"/>
  <c r="V444" i="16"/>
  <c r="W444" i="16"/>
  <c r="T445" i="16"/>
  <c r="U445" i="16"/>
  <c r="V445" i="16"/>
  <c r="W445" i="16"/>
  <c r="T446" i="16"/>
  <c r="U446" i="16"/>
  <c r="V446" i="16"/>
  <c r="W446" i="16"/>
  <c r="T447" i="16"/>
  <c r="U447" i="16"/>
  <c r="V447" i="16"/>
  <c r="W447" i="16"/>
  <c r="T448" i="16"/>
  <c r="U448" i="16"/>
  <c r="X448" i="16" s="1"/>
  <c r="V448" i="16"/>
  <c r="W448" i="16"/>
  <c r="T449" i="16"/>
  <c r="U449" i="16"/>
  <c r="X449" i="16" s="1"/>
  <c r="V449" i="16"/>
  <c r="W449" i="16"/>
  <c r="T450" i="16"/>
  <c r="U450" i="16"/>
  <c r="V450" i="16"/>
  <c r="W450" i="16"/>
  <c r="T451" i="16"/>
  <c r="U451" i="16"/>
  <c r="V451" i="16"/>
  <c r="W451" i="16"/>
  <c r="T452" i="16"/>
  <c r="U452" i="16"/>
  <c r="V452" i="16"/>
  <c r="W452" i="16"/>
  <c r="T453" i="16"/>
  <c r="U453" i="16"/>
  <c r="X453" i="16" s="1"/>
  <c r="V453" i="16"/>
  <c r="W453" i="16"/>
  <c r="T454" i="16"/>
  <c r="U454" i="16"/>
  <c r="V454" i="16"/>
  <c r="W454" i="16"/>
  <c r="T455" i="16"/>
  <c r="U455" i="16"/>
  <c r="V455" i="16"/>
  <c r="W455" i="16"/>
  <c r="T458" i="16"/>
  <c r="U458" i="16"/>
  <c r="V458" i="16"/>
  <c r="W458" i="16"/>
  <c r="T459" i="16"/>
  <c r="U459" i="16"/>
  <c r="V459" i="16"/>
  <c r="W459" i="16"/>
  <c r="T460" i="16"/>
  <c r="U460" i="16"/>
  <c r="V460" i="16"/>
  <c r="W460" i="16"/>
  <c r="T461" i="16"/>
  <c r="U461" i="16"/>
  <c r="V461" i="16"/>
  <c r="W461" i="16"/>
  <c r="T462" i="16"/>
  <c r="U462" i="16"/>
  <c r="V462" i="16"/>
  <c r="W462" i="16"/>
  <c r="T463" i="16"/>
  <c r="U463" i="16"/>
  <c r="V463" i="16"/>
  <c r="W463" i="16"/>
  <c r="T464" i="16"/>
  <c r="U464" i="16"/>
  <c r="V464" i="16"/>
  <c r="W464" i="16"/>
  <c r="T465" i="16"/>
  <c r="U465" i="16"/>
  <c r="V465" i="16"/>
  <c r="W465" i="16"/>
  <c r="T466" i="16"/>
  <c r="U466" i="16"/>
  <c r="V466" i="16"/>
  <c r="W466" i="16"/>
  <c r="T467" i="16"/>
  <c r="U467" i="16"/>
  <c r="V467" i="16"/>
  <c r="W467" i="16"/>
  <c r="T468" i="16"/>
  <c r="U468" i="16"/>
  <c r="V468" i="16"/>
  <c r="W468" i="16"/>
  <c r="T469" i="16"/>
  <c r="U469" i="16"/>
  <c r="V469" i="16"/>
  <c r="W469" i="16"/>
  <c r="T470" i="16"/>
  <c r="U470" i="16"/>
  <c r="V470" i="16"/>
  <c r="W470" i="16"/>
  <c r="T471" i="16"/>
  <c r="U471" i="16"/>
  <c r="V471" i="16"/>
  <c r="W471" i="16"/>
  <c r="T472" i="16"/>
  <c r="U472" i="16"/>
  <c r="V472" i="16"/>
  <c r="W472" i="16"/>
  <c r="T473" i="16"/>
  <c r="U473" i="16"/>
  <c r="V473" i="16"/>
  <c r="W473" i="16"/>
  <c r="T474" i="16"/>
  <c r="U474" i="16"/>
  <c r="V474" i="16"/>
  <c r="W474" i="16"/>
  <c r="T475" i="16"/>
  <c r="U475" i="16"/>
  <c r="V475" i="16"/>
  <c r="W475" i="16"/>
  <c r="T476" i="16"/>
  <c r="U476" i="16"/>
  <c r="V476" i="16"/>
  <c r="W476" i="16"/>
  <c r="T477" i="16"/>
  <c r="U477" i="16"/>
  <c r="V477" i="16"/>
  <c r="W477" i="16"/>
  <c r="T478" i="16"/>
  <c r="V478" i="16"/>
  <c r="W478" i="16"/>
  <c r="T479" i="16"/>
  <c r="U479" i="16"/>
  <c r="V479" i="16"/>
  <c r="W479" i="16"/>
  <c r="T480" i="16"/>
  <c r="U480" i="16"/>
  <c r="V480" i="16"/>
  <c r="W480" i="16"/>
  <c r="T481" i="16"/>
  <c r="U481" i="16"/>
  <c r="V481" i="16"/>
  <c r="W481" i="16"/>
  <c r="T482" i="16"/>
  <c r="U482" i="16"/>
  <c r="V482" i="16"/>
  <c r="W482" i="16"/>
  <c r="T483" i="16"/>
  <c r="U483" i="16"/>
  <c r="V483" i="16"/>
  <c r="W483" i="16"/>
  <c r="T484" i="16"/>
  <c r="U484" i="16"/>
  <c r="V484" i="16"/>
  <c r="W484" i="16"/>
  <c r="T485" i="16"/>
  <c r="U485" i="16"/>
  <c r="V485" i="16"/>
  <c r="W485" i="16"/>
  <c r="T486" i="16"/>
  <c r="U486" i="16"/>
  <c r="V486" i="16"/>
  <c r="W486" i="16"/>
  <c r="T487" i="16"/>
  <c r="U487" i="16"/>
  <c r="V487" i="16"/>
  <c r="W487" i="16"/>
  <c r="T488" i="16"/>
  <c r="U488" i="16"/>
  <c r="V488" i="16"/>
  <c r="W488" i="16"/>
  <c r="T489" i="16"/>
  <c r="U489" i="16"/>
  <c r="V489" i="16"/>
  <c r="W489" i="16"/>
  <c r="T490" i="16"/>
  <c r="U490" i="16"/>
  <c r="V490" i="16"/>
  <c r="W490" i="16"/>
  <c r="T491" i="16"/>
  <c r="U491" i="16"/>
  <c r="V491" i="16"/>
  <c r="W491" i="16"/>
  <c r="T492" i="16"/>
  <c r="U492" i="16"/>
  <c r="V492" i="16"/>
  <c r="W492" i="16"/>
  <c r="T493" i="16"/>
  <c r="U493" i="16"/>
  <c r="V493" i="16"/>
  <c r="W493" i="16"/>
  <c r="T494" i="16"/>
  <c r="U494" i="16"/>
  <c r="V494" i="16"/>
  <c r="W494" i="16"/>
  <c r="T495" i="16"/>
  <c r="U495" i="16"/>
  <c r="V495" i="16"/>
  <c r="W495" i="16"/>
  <c r="T496" i="16"/>
  <c r="U496" i="16"/>
  <c r="V496" i="16"/>
  <c r="W496" i="16"/>
  <c r="T497" i="16"/>
  <c r="U497" i="16"/>
  <c r="V497" i="16"/>
  <c r="W497" i="16"/>
  <c r="T498" i="16"/>
  <c r="U498" i="16"/>
  <c r="V498" i="16"/>
  <c r="W498" i="16"/>
  <c r="T499" i="16"/>
  <c r="U499" i="16"/>
  <c r="V499" i="16"/>
  <c r="W499" i="16"/>
  <c r="T500" i="16"/>
  <c r="U500" i="16"/>
  <c r="V500" i="16"/>
  <c r="W500" i="16"/>
  <c r="T501" i="16"/>
  <c r="U501" i="16"/>
  <c r="V501" i="16"/>
  <c r="W501" i="16"/>
  <c r="T502" i="16"/>
  <c r="U502" i="16"/>
  <c r="V502" i="16"/>
  <c r="W502" i="16"/>
  <c r="T503" i="16"/>
  <c r="U503" i="16"/>
  <c r="V503" i="16"/>
  <c r="W503" i="16"/>
  <c r="T504" i="16"/>
  <c r="U504" i="16"/>
  <c r="V504" i="16"/>
  <c r="W504" i="16"/>
  <c r="T505" i="16"/>
  <c r="U505" i="16"/>
  <c r="V505" i="16"/>
  <c r="W505" i="16"/>
  <c r="T506" i="16"/>
  <c r="U506" i="16"/>
  <c r="V506" i="16"/>
  <c r="W506" i="16"/>
  <c r="T507" i="16"/>
  <c r="U507" i="16"/>
  <c r="V507" i="16"/>
  <c r="W507" i="16"/>
  <c r="T508" i="16"/>
  <c r="U508" i="16"/>
  <c r="V508" i="16"/>
  <c r="W508" i="16"/>
  <c r="T509" i="16"/>
  <c r="U509" i="16"/>
  <c r="V509" i="16"/>
  <c r="W509" i="16"/>
  <c r="T510" i="16"/>
  <c r="U510" i="16"/>
  <c r="V510" i="16"/>
  <c r="W510" i="16"/>
  <c r="T511" i="16"/>
  <c r="U511" i="16"/>
  <c r="V511" i="16"/>
  <c r="W511" i="16"/>
  <c r="T512" i="16"/>
  <c r="U512" i="16"/>
  <c r="V512" i="16"/>
  <c r="W512" i="16"/>
  <c r="T513" i="16"/>
  <c r="U513" i="16"/>
  <c r="V513" i="16"/>
  <c r="W513" i="16"/>
  <c r="T514" i="16"/>
  <c r="U514" i="16"/>
  <c r="V514" i="16"/>
  <c r="W514" i="16"/>
  <c r="T515" i="16"/>
  <c r="U515" i="16"/>
  <c r="V515" i="16"/>
  <c r="W515" i="16"/>
  <c r="T516" i="16"/>
  <c r="U516" i="16"/>
  <c r="V516" i="16"/>
  <c r="W516" i="16"/>
  <c r="T517" i="16"/>
  <c r="U517" i="16"/>
  <c r="V517" i="16"/>
  <c r="W517" i="16"/>
  <c r="T518" i="16"/>
  <c r="U518" i="16"/>
  <c r="V518" i="16"/>
  <c r="W518" i="16"/>
  <c r="T99" i="16"/>
  <c r="U99" i="16"/>
  <c r="V99" i="16"/>
  <c r="W99" i="16"/>
  <c r="T100" i="16"/>
  <c r="U100" i="16"/>
  <c r="V100" i="16"/>
  <c r="W100" i="16"/>
  <c r="T101" i="16"/>
  <c r="U101" i="16"/>
  <c r="V101" i="16"/>
  <c r="W101" i="16"/>
  <c r="T102" i="16"/>
  <c r="U102" i="16"/>
  <c r="V102" i="16"/>
  <c r="W102" i="16"/>
  <c r="T103" i="16"/>
  <c r="U103" i="16"/>
  <c r="V103" i="16"/>
  <c r="W103" i="16"/>
  <c r="T104" i="16"/>
  <c r="U104" i="16"/>
  <c r="V104" i="16"/>
  <c r="W104" i="16"/>
  <c r="T105" i="16"/>
  <c r="U105" i="16"/>
  <c r="V105" i="16"/>
  <c r="W105" i="16"/>
  <c r="T106" i="16"/>
  <c r="U106" i="16"/>
  <c r="V106" i="16"/>
  <c r="W106" i="16"/>
  <c r="T107" i="16"/>
  <c r="U107" i="16"/>
  <c r="V107" i="16"/>
  <c r="W107" i="16"/>
  <c r="T108" i="16"/>
  <c r="U108" i="16"/>
  <c r="V108" i="16"/>
  <c r="W108" i="16"/>
  <c r="T109" i="16"/>
  <c r="U109" i="16"/>
  <c r="V109" i="16"/>
  <c r="W109" i="16"/>
  <c r="T110" i="16"/>
  <c r="U110" i="16"/>
  <c r="V110" i="16"/>
  <c r="W110" i="16"/>
  <c r="T111" i="16"/>
  <c r="U111" i="16"/>
  <c r="V111" i="16"/>
  <c r="W111" i="16"/>
  <c r="T112" i="16"/>
  <c r="U112" i="16"/>
  <c r="V112" i="16"/>
  <c r="W112" i="16"/>
  <c r="T113" i="16"/>
  <c r="U113" i="16"/>
  <c r="V113" i="16"/>
  <c r="W113" i="16"/>
  <c r="T114" i="16"/>
  <c r="U114" i="16"/>
  <c r="V114" i="16"/>
  <c r="W114" i="16"/>
  <c r="T115" i="16"/>
  <c r="U115" i="16"/>
  <c r="V115" i="16"/>
  <c r="W115" i="16"/>
  <c r="T116" i="16"/>
  <c r="U116" i="16"/>
  <c r="V116" i="16"/>
  <c r="W116" i="16"/>
  <c r="T117" i="16"/>
  <c r="U117" i="16"/>
  <c r="V117" i="16"/>
  <c r="W117" i="16"/>
  <c r="T118" i="16"/>
  <c r="U118" i="16"/>
  <c r="V118" i="16"/>
  <c r="W118" i="16"/>
  <c r="T119" i="16"/>
  <c r="U119" i="16"/>
  <c r="V119" i="16"/>
  <c r="W119" i="16"/>
  <c r="T120" i="16"/>
  <c r="U120" i="16"/>
  <c r="V120" i="16"/>
  <c r="W120" i="16"/>
  <c r="T121" i="16"/>
  <c r="U121" i="16"/>
  <c r="V121" i="16"/>
  <c r="W121" i="16"/>
  <c r="T122" i="16"/>
  <c r="U122" i="16"/>
  <c r="V122" i="16"/>
  <c r="W122" i="16"/>
  <c r="T123" i="16"/>
  <c r="U123" i="16"/>
  <c r="V123" i="16"/>
  <c r="W123" i="16"/>
  <c r="T98" i="16"/>
  <c r="U98" i="16"/>
  <c r="V98" i="16"/>
  <c r="W98" i="16"/>
  <c r="T4" i="16"/>
  <c r="U4" i="16"/>
  <c r="V4" i="16"/>
  <c r="W4" i="16"/>
  <c r="T5" i="16"/>
  <c r="U5" i="16"/>
  <c r="V5" i="16"/>
  <c r="W5" i="16"/>
  <c r="T6" i="16"/>
  <c r="U6" i="16"/>
  <c r="V6" i="16"/>
  <c r="W6" i="16"/>
  <c r="T7" i="16"/>
  <c r="U7" i="16"/>
  <c r="V7" i="16"/>
  <c r="W7" i="16"/>
  <c r="T8" i="16"/>
  <c r="U8" i="16"/>
  <c r="V8" i="16"/>
  <c r="W8" i="16"/>
  <c r="T9" i="16"/>
  <c r="U9" i="16"/>
  <c r="V9" i="16"/>
  <c r="W9" i="16"/>
  <c r="T10" i="16"/>
  <c r="U10" i="16"/>
  <c r="V10" i="16"/>
  <c r="W10" i="16"/>
  <c r="T11" i="16"/>
  <c r="U11" i="16"/>
  <c r="V11" i="16"/>
  <c r="W11" i="16"/>
  <c r="T12" i="16"/>
  <c r="U12" i="16"/>
  <c r="V12" i="16"/>
  <c r="W12" i="16"/>
  <c r="T13" i="16"/>
  <c r="U13" i="16"/>
  <c r="V13" i="16"/>
  <c r="W13" i="16"/>
  <c r="T14" i="16"/>
  <c r="U14" i="16"/>
  <c r="V14" i="16"/>
  <c r="W14" i="16"/>
  <c r="T15" i="16"/>
  <c r="U15" i="16"/>
  <c r="V15" i="16"/>
  <c r="W15" i="16"/>
  <c r="T16" i="16"/>
  <c r="U16" i="16"/>
  <c r="V16" i="16"/>
  <c r="W16" i="16"/>
  <c r="T17" i="16"/>
  <c r="U17" i="16"/>
  <c r="V17" i="16"/>
  <c r="W17" i="16"/>
  <c r="T18" i="16"/>
  <c r="U18" i="16"/>
  <c r="V18" i="16"/>
  <c r="W18" i="16"/>
  <c r="T19" i="16"/>
  <c r="U19" i="16"/>
  <c r="V19" i="16"/>
  <c r="W19" i="16"/>
  <c r="T20" i="16"/>
  <c r="U20" i="16"/>
  <c r="V20" i="16"/>
  <c r="W20" i="16"/>
  <c r="T21" i="16"/>
  <c r="U21" i="16"/>
  <c r="V21" i="16"/>
  <c r="W21" i="16"/>
  <c r="T22" i="16"/>
  <c r="U22" i="16"/>
  <c r="V22" i="16"/>
  <c r="W22" i="16"/>
  <c r="T23" i="16"/>
  <c r="U23" i="16"/>
  <c r="V23" i="16"/>
  <c r="W23" i="16"/>
  <c r="T24" i="16"/>
  <c r="U24" i="16"/>
  <c r="V24" i="16"/>
  <c r="W24" i="16"/>
  <c r="T25" i="16"/>
  <c r="U25" i="16"/>
  <c r="V25" i="16"/>
  <c r="W25" i="16"/>
  <c r="T26" i="16"/>
  <c r="U26" i="16"/>
  <c r="V26" i="16"/>
  <c r="W26" i="16"/>
  <c r="T27" i="16"/>
  <c r="U27" i="16"/>
  <c r="V27" i="16"/>
  <c r="W27" i="16"/>
  <c r="T28" i="16"/>
  <c r="U28" i="16"/>
  <c r="V28" i="16"/>
  <c r="W28" i="16"/>
  <c r="T29" i="16"/>
  <c r="U29" i="16"/>
  <c r="V29" i="16"/>
  <c r="W29" i="16"/>
  <c r="T30" i="16"/>
  <c r="U30" i="16"/>
  <c r="V30" i="16"/>
  <c r="W30" i="16"/>
  <c r="T31" i="16"/>
  <c r="U31" i="16"/>
  <c r="V31" i="16"/>
  <c r="W31" i="16"/>
  <c r="T32" i="16"/>
  <c r="U32" i="16"/>
  <c r="V32" i="16"/>
  <c r="W32" i="16"/>
  <c r="T33" i="16"/>
  <c r="U33" i="16"/>
  <c r="V33" i="16"/>
  <c r="W33" i="16"/>
  <c r="T34" i="16"/>
  <c r="U34" i="16"/>
  <c r="V34" i="16"/>
  <c r="W34" i="16"/>
  <c r="T35" i="16"/>
  <c r="U35" i="16"/>
  <c r="V35" i="16"/>
  <c r="W35" i="16"/>
  <c r="T36" i="16"/>
  <c r="U36" i="16"/>
  <c r="V36" i="16"/>
  <c r="W36" i="16"/>
  <c r="T37" i="16"/>
  <c r="U37" i="16"/>
  <c r="V37" i="16"/>
  <c r="W37" i="16"/>
  <c r="T38" i="16"/>
  <c r="U38" i="16"/>
  <c r="V38" i="16"/>
  <c r="W38" i="16"/>
  <c r="T39" i="16"/>
  <c r="U39" i="16"/>
  <c r="V39" i="16"/>
  <c r="W39" i="16"/>
  <c r="T40" i="16"/>
  <c r="U40" i="16"/>
  <c r="V40" i="16"/>
  <c r="W40" i="16"/>
  <c r="T41" i="16"/>
  <c r="U41" i="16"/>
  <c r="V41" i="16"/>
  <c r="W41" i="16"/>
  <c r="T42" i="16"/>
  <c r="U42" i="16"/>
  <c r="V42" i="16"/>
  <c r="W42" i="16"/>
  <c r="T43" i="16"/>
  <c r="U43" i="16"/>
  <c r="V43" i="16"/>
  <c r="W43" i="16"/>
  <c r="T44" i="16"/>
  <c r="U44" i="16"/>
  <c r="V44" i="16"/>
  <c r="W44" i="16"/>
  <c r="T45" i="16"/>
  <c r="U45" i="16"/>
  <c r="V45" i="16"/>
  <c r="W45" i="16"/>
  <c r="T46" i="16"/>
  <c r="U46" i="16"/>
  <c r="V46" i="16"/>
  <c r="W46" i="16"/>
  <c r="T47" i="16"/>
  <c r="U47" i="16"/>
  <c r="V47" i="16"/>
  <c r="W47" i="16"/>
  <c r="T48" i="16"/>
  <c r="U48" i="16"/>
  <c r="V48" i="16"/>
  <c r="W48" i="16"/>
  <c r="T49" i="16"/>
  <c r="U49" i="16"/>
  <c r="V49" i="16"/>
  <c r="W49" i="16"/>
  <c r="T50" i="16"/>
  <c r="U50" i="16"/>
  <c r="V50" i="16"/>
  <c r="W50" i="16"/>
  <c r="T51" i="16"/>
  <c r="U51" i="16"/>
  <c r="V51" i="16"/>
  <c r="W51" i="16"/>
  <c r="T52" i="16"/>
  <c r="U52" i="16"/>
  <c r="V52" i="16"/>
  <c r="W52" i="16"/>
  <c r="T53" i="16"/>
  <c r="U53" i="16"/>
  <c r="V53" i="16"/>
  <c r="W53" i="16"/>
  <c r="T54" i="16"/>
  <c r="U54" i="16"/>
  <c r="V54" i="16"/>
  <c r="W54" i="16"/>
  <c r="T55" i="16"/>
  <c r="U55" i="16"/>
  <c r="V55" i="16"/>
  <c r="W55" i="16"/>
  <c r="T56" i="16"/>
  <c r="U56" i="16"/>
  <c r="V56" i="16"/>
  <c r="W56" i="16"/>
  <c r="T57" i="16"/>
  <c r="U57" i="16"/>
  <c r="V57" i="16"/>
  <c r="W57" i="16"/>
  <c r="T58" i="16"/>
  <c r="U58" i="16"/>
  <c r="V58" i="16"/>
  <c r="W58" i="16"/>
  <c r="T59" i="16"/>
  <c r="U59" i="16"/>
  <c r="V59" i="16"/>
  <c r="W59" i="16"/>
  <c r="T60" i="16"/>
  <c r="U60" i="16"/>
  <c r="V60" i="16"/>
  <c r="W60" i="16"/>
  <c r="T61" i="16"/>
  <c r="U61" i="16"/>
  <c r="V61" i="16"/>
  <c r="W61" i="16"/>
  <c r="T62" i="16"/>
  <c r="U62" i="16"/>
  <c r="V62" i="16"/>
  <c r="W62" i="16"/>
  <c r="T63" i="16"/>
  <c r="U63" i="16"/>
  <c r="V63" i="16"/>
  <c r="W63" i="16"/>
  <c r="T64" i="16"/>
  <c r="U64" i="16"/>
  <c r="V64" i="16"/>
  <c r="W64" i="16"/>
  <c r="T65" i="16"/>
  <c r="U65" i="16"/>
  <c r="V65" i="16"/>
  <c r="W65" i="16"/>
  <c r="T66" i="16"/>
  <c r="U66" i="16"/>
  <c r="V66" i="16"/>
  <c r="W66" i="16"/>
  <c r="T67" i="16"/>
  <c r="U67" i="16"/>
  <c r="V67" i="16"/>
  <c r="W67" i="16"/>
  <c r="T68" i="16"/>
  <c r="U68" i="16"/>
  <c r="V68" i="16"/>
  <c r="W68" i="16"/>
  <c r="T69" i="16"/>
  <c r="U69" i="16"/>
  <c r="V69" i="16"/>
  <c r="W69" i="16"/>
  <c r="T70" i="16"/>
  <c r="U70" i="16"/>
  <c r="V70" i="16"/>
  <c r="W70" i="16"/>
  <c r="T71" i="16"/>
  <c r="U71" i="16"/>
  <c r="V71" i="16"/>
  <c r="W71" i="16"/>
  <c r="T72" i="16"/>
  <c r="U72" i="16"/>
  <c r="V72" i="16"/>
  <c r="W72" i="16"/>
  <c r="T73" i="16"/>
  <c r="U73" i="16"/>
  <c r="V73" i="16"/>
  <c r="W73" i="16"/>
  <c r="T74" i="16"/>
  <c r="U74" i="16"/>
  <c r="V74" i="16"/>
  <c r="W74" i="16"/>
  <c r="T75" i="16"/>
  <c r="U75" i="16"/>
  <c r="V75" i="16"/>
  <c r="W75" i="16"/>
  <c r="T76" i="16"/>
  <c r="U76" i="16"/>
  <c r="V76" i="16"/>
  <c r="W76" i="16"/>
  <c r="T77" i="16"/>
  <c r="U77" i="16"/>
  <c r="V77" i="16"/>
  <c r="W77" i="16"/>
  <c r="T78" i="16"/>
  <c r="U78" i="16"/>
  <c r="V78" i="16"/>
  <c r="W78" i="16"/>
  <c r="T79" i="16"/>
  <c r="U79" i="16"/>
  <c r="V79" i="16"/>
  <c r="W79" i="16"/>
  <c r="T80" i="16"/>
  <c r="U80" i="16"/>
  <c r="V80" i="16"/>
  <c r="W80" i="16"/>
  <c r="T81" i="16"/>
  <c r="U81" i="16"/>
  <c r="V81" i="16"/>
  <c r="W81" i="16"/>
  <c r="T82" i="16"/>
  <c r="U82" i="16"/>
  <c r="V82" i="16"/>
  <c r="W82" i="16"/>
  <c r="T83" i="16"/>
  <c r="U83" i="16"/>
  <c r="V83" i="16"/>
  <c r="W83" i="16"/>
  <c r="T84" i="16"/>
  <c r="U84" i="16"/>
  <c r="V84" i="16"/>
  <c r="W84" i="16"/>
  <c r="T85" i="16"/>
  <c r="U85" i="16"/>
  <c r="V85" i="16"/>
  <c r="W85" i="16"/>
  <c r="T86" i="16"/>
  <c r="U86" i="16"/>
  <c r="V86" i="16"/>
  <c r="W86" i="16"/>
  <c r="T87" i="16"/>
  <c r="U87" i="16"/>
  <c r="V87" i="16"/>
  <c r="W87" i="16"/>
  <c r="T88" i="16"/>
  <c r="U88" i="16"/>
  <c r="V88" i="16"/>
  <c r="W88" i="16"/>
  <c r="T89" i="16"/>
  <c r="U89" i="16"/>
  <c r="V89" i="16"/>
  <c r="W89" i="16"/>
  <c r="T90" i="16"/>
  <c r="U90" i="16"/>
  <c r="V90" i="16"/>
  <c r="W90" i="16"/>
  <c r="T91" i="16"/>
  <c r="U91" i="16"/>
  <c r="V91" i="16"/>
  <c r="W91" i="16"/>
  <c r="T92" i="16"/>
  <c r="U92" i="16"/>
  <c r="V92" i="16"/>
  <c r="W92" i="16"/>
  <c r="T93" i="16"/>
  <c r="U93" i="16"/>
  <c r="V93" i="16"/>
  <c r="W93" i="16"/>
  <c r="T94" i="16"/>
  <c r="U94" i="16"/>
  <c r="V94" i="16"/>
  <c r="W94" i="16"/>
  <c r="T95" i="16"/>
  <c r="U95" i="16"/>
  <c r="V95" i="16"/>
  <c r="W95" i="16"/>
  <c r="T96" i="16"/>
  <c r="U96" i="16"/>
  <c r="V96" i="16"/>
  <c r="W96" i="16"/>
  <c r="T97" i="16"/>
  <c r="U97" i="16"/>
  <c r="V97" i="16"/>
  <c r="W97" i="16"/>
  <c r="S4" i="16"/>
  <c r="G4" i="16" a="1"/>
  <c r="G4" i="16" s="1"/>
  <c r="G5" i="16" a="1"/>
  <c r="G5" i="16" s="1"/>
  <c r="G6" i="16" a="1"/>
  <c r="G6" i="16"/>
  <c r="G7" i="16" a="1"/>
  <c r="G7" i="16" s="1"/>
  <c r="G8" i="16" a="1"/>
  <c r="G8" i="16" s="1"/>
  <c r="G9" i="16" a="1"/>
  <c r="G9" i="16" s="1"/>
  <c r="G10" i="16" a="1"/>
  <c r="G10" i="16" s="1"/>
  <c r="G11" i="16" a="1"/>
  <c r="G11" i="16" s="1"/>
  <c r="G12" i="16" a="1"/>
  <c r="G12" i="16" s="1"/>
  <c r="G13" i="16" a="1"/>
  <c r="G13" i="16" s="1"/>
  <c r="G14" i="16" a="1"/>
  <c r="G14" i="16" s="1"/>
  <c r="G15" i="16" a="1"/>
  <c r="G15" i="16" s="1"/>
  <c r="G16" i="16" a="1"/>
  <c r="G16" i="16" s="1"/>
  <c r="G17" i="16" a="1"/>
  <c r="G17" i="16" s="1"/>
  <c r="G18" i="16" a="1"/>
  <c r="G18" i="16"/>
  <c r="G19" i="16" a="1"/>
  <c r="G19" i="16" s="1"/>
  <c r="G20" i="16" a="1"/>
  <c r="G20" i="16" s="1"/>
  <c r="G21" i="16" a="1"/>
  <c r="G21" i="16" s="1"/>
  <c r="G22" i="16" a="1"/>
  <c r="G22" i="16" s="1"/>
  <c r="G23" i="16" a="1"/>
  <c r="G23" i="16" s="1"/>
  <c r="G24" i="16" a="1"/>
  <c r="G24" i="16" s="1"/>
  <c r="G25" i="16" a="1"/>
  <c r="G25" i="16" s="1"/>
  <c r="G26" i="16" a="1"/>
  <c r="G26" i="16" s="1"/>
  <c r="G27" i="16" a="1"/>
  <c r="G27" i="16" s="1"/>
  <c r="G28" i="16" a="1"/>
  <c r="G28" i="16" s="1"/>
  <c r="G29" i="16" a="1"/>
  <c r="G29" i="16" s="1"/>
  <c r="G30" i="16" a="1"/>
  <c r="G30" i="16"/>
  <c r="G31" i="16" a="1"/>
  <c r="G31" i="16" s="1"/>
  <c r="G32" i="16" a="1"/>
  <c r="G32" i="16" s="1"/>
  <c r="G33" i="16" a="1"/>
  <c r="G33" i="16" s="1"/>
  <c r="G34" i="16" a="1"/>
  <c r="G34" i="16" s="1"/>
  <c r="G35" i="16" a="1"/>
  <c r="G35" i="16" s="1"/>
  <c r="G36" i="16" a="1"/>
  <c r="G36" i="16" s="1"/>
  <c r="G37" i="16" a="1"/>
  <c r="G37" i="16" s="1"/>
  <c r="G38" i="16" a="1"/>
  <c r="G38" i="16" s="1"/>
  <c r="G39" i="16" a="1"/>
  <c r="G39" i="16" s="1"/>
  <c r="G40" i="16" a="1"/>
  <c r="G40" i="16" s="1"/>
  <c r="G41" i="16" a="1"/>
  <c r="G41" i="16" s="1"/>
  <c r="G42" i="16" a="1"/>
  <c r="G42" i="16" s="1"/>
  <c r="G43" i="16" a="1"/>
  <c r="G43" i="16" s="1"/>
  <c r="G44" i="16" a="1"/>
  <c r="G44" i="16" s="1"/>
  <c r="G45" i="16" a="1"/>
  <c r="G45" i="16" s="1"/>
  <c r="G46" i="16" a="1"/>
  <c r="G46" i="16" s="1"/>
  <c r="G47" i="16" a="1"/>
  <c r="G47" i="16" s="1"/>
  <c r="G48" i="16" a="1"/>
  <c r="G48" i="16" s="1"/>
  <c r="G49" i="16" a="1"/>
  <c r="G49" i="16" s="1"/>
  <c r="G50" i="16" a="1"/>
  <c r="G50" i="16" s="1"/>
  <c r="G51" i="16" a="1"/>
  <c r="G51" i="16"/>
  <c r="G52" i="16" a="1"/>
  <c r="G52" i="16" s="1"/>
  <c r="G53" i="16" a="1"/>
  <c r="G53" i="16" s="1"/>
  <c r="G54" i="16" a="1"/>
  <c r="G54" i="16" s="1"/>
  <c r="G55" i="16" a="1"/>
  <c r="G55" i="16" s="1"/>
  <c r="G56" i="16" a="1"/>
  <c r="G56" i="16" s="1"/>
  <c r="G57" i="16" a="1"/>
  <c r="G57" i="16" s="1"/>
  <c r="G58" i="16" a="1"/>
  <c r="G58" i="16" s="1"/>
  <c r="G59" i="16" a="1"/>
  <c r="G59" i="16" s="1"/>
  <c r="G60" i="16" a="1"/>
  <c r="G60" i="16" s="1"/>
  <c r="G61" i="16" a="1"/>
  <c r="G61" i="16" s="1"/>
  <c r="G62" i="16" a="1"/>
  <c r="G62" i="16" s="1"/>
  <c r="G63" i="16" a="1"/>
  <c r="G63" i="16" s="1"/>
  <c r="G64" i="16" a="1"/>
  <c r="G64" i="16" s="1"/>
  <c r="G65" i="16" a="1"/>
  <c r="G65" i="16" s="1"/>
  <c r="G66" i="16" a="1"/>
  <c r="G66" i="16" s="1"/>
  <c r="G67" i="16" a="1"/>
  <c r="G67" i="16" s="1"/>
  <c r="G68" i="16" a="1"/>
  <c r="G68" i="16" s="1"/>
  <c r="G69" i="16" a="1"/>
  <c r="G69" i="16" s="1"/>
  <c r="G70" i="16" a="1"/>
  <c r="G70" i="16" s="1"/>
  <c r="G71" i="16" a="1"/>
  <c r="G71" i="16" s="1"/>
  <c r="G72" i="16" a="1"/>
  <c r="G72" i="16" s="1"/>
  <c r="G73" i="16" a="1"/>
  <c r="G73" i="16" s="1"/>
  <c r="G74" i="16" a="1"/>
  <c r="G74" i="16" s="1"/>
  <c r="G75" i="16" a="1"/>
  <c r="G75" i="16"/>
  <c r="G76" i="16" a="1"/>
  <c r="G76" i="16" s="1"/>
  <c r="G77" i="16" a="1"/>
  <c r="G77" i="16" s="1"/>
  <c r="G78" i="16" a="1"/>
  <c r="G78" i="16" s="1"/>
  <c r="G79" i="16" a="1"/>
  <c r="G79" i="16" s="1"/>
  <c r="G80" i="16" a="1"/>
  <c r="G80" i="16" s="1"/>
  <c r="G81" i="16" a="1"/>
  <c r="G81" i="16" s="1"/>
  <c r="G82" i="16" a="1"/>
  <c r="G82" i="16" s="1"/>
  <c r="G83" i="16" a="1"/>
  <c r="G83" i="16" s="1"/>
  <c r="G84" i="16" a="1"/>
  <c r="G84" i="16" s="1"/>
  <c r="G85" i="16" a="1"/>
  <c r="G85" i="16" s="1"/>
  <c r="G86" i="16" a="1"/>
  <c r="G86" i="16" s="1"/>
  <c r="G87" i="16" a="1"/>
  <c r="G87" i="16" s="1"/>
  <c r="G88" i="16" a="1"/>
  <c r="G88" i="16" s="1"/>
  <c r="G89" i="16" a="1"/>
  <c r="G89" i="16" s="1"/>
  <c r="G90" i="16" a="1"/>
  <c r="G90" i="16" s="1"/>
  <c r="G91" i="16" a="1"/>
  <c r="G91" i="16"/>
  <c r="G92" i="16" a="1"/>
  <c r="G92" i="16" s="1"/>
  <c r="G93" i="16" a="1"/>
  <c r="G93" i="16" s="1"/>
  <c r="G94" i="16" a="1"/>
  <c r="G94" i="16" s="1"/>
  <c r="G95" i="16" a="1"/>
  <c r="G95" i="16" s="1"/>
  <c r="G96" i="16" a="1"/>
  <c r="G96" i="16" s="1"/>
  <c r="G97" i="16" a="1"/>
  <c r="G97" i="16" s="1"/>
  <c r="G98" i="16" a="1"/>
  <c r="G98" i="16" s="1"/>
  <c r="G99" i="16" a="1"/>
  <c r="G99" i="16" s="1"/>
  <c r="G100" i="16" a="1"/>
  <c r="G100" i="16" s="1"/>
  <c r="G101" i="16" a="1"/>
  <c r="G101" i="16" s="1"/>
  <c r="G102" i="16" a="1"/>
  <c r="G102" i="16" s="1"/>
  <c r="G103" i="16" a="1"/>
  <c r="G103" i="16" s="1"/>
  <c r="G104" i="16" a="1"/>
  <c r="G104" i="16" s="1"/>
  <c r="G105" i="16" a="1"/>
  <c r="G105" i="16" s="1"/>
  <c r="G106" i="16" a="1"/>
  <c r="G106" i="16" s="1"/>
  <c r="G107" i="16" a="1"/>
  <c r="G107" i="16" s="1"/>
  <c r="G108" i="16" a="1"/>
  <c r="G108" i="16" s="1"/>
  <c r="G109" i="16" a="1"/>
  <c r="G109" i="16" s="1"/>
  <c r="G110" i="16" a="1"/>
  <c r="G110" i="16" s="1"/>
  <c r="G111" i="16" a="1"/>
  <c r="G111" i="16" s="1"/>
  <c r="G112" i="16" a="1"/>
  <c r="G112" i="16" s="1"/>
  <c r="G113" i="16" a="1"/>
  <c r="G113" i="16" s="1"/>
  <c r="G114" i="16" a="1"/>
  <c r="G114" i="16" s="1"/>
  <c r="G115" i="16" a="1"/>
  <c r="G115" i="16" s="1"/>
  <c r="G116" i="16" a="1"/>
  <c r="G116" i="16" s="1"/>
  <c r="G117" i="16" a="1"/>
  <c r="G117" i="16" s="1"/>
  <c r="G118" i="16" a="1"/>
  <c r="G118" i="16" s="1"/>
  <c r="G119" i="16" a="1"/>
  <c r="G119" i="16" s="1"/>
  <c r="G120" i="16" a="1"/>
  <c r="G120" i="16" s="1"/>
  <c r="G121" i="16" a="1"/>
  <c r="G121" i="16" s="1"/>
  <c r="G122" i="16" a="1"/>
  <c r="G122" i="16" s="1"/>
  <c r="G123" i="16" a="1"/>
  <c r="G123" i="16"/>
  <c r="G124" i="16" a="1"/>
  <c r="G124" i="16" s="1"/>
  <c r="G125" i="16" a="1"/>
  <c r="G125" i="16" s="1"/>
  <c r="G126" i="16" a="1"/>
  <c r="G126" i="16" s="1"/>
  <c r="G127" i="16" a="1"/>
  <c r="G127" i="16" s="1"/>
  <c r="G128" i="16" a="1"/>
  <c r="G128" i="16" s="1"/>
  <c r="G129" i="16" a="1"/>
  <c r="G129" i="16" s="1"/>
  <c r="G130" i="16" a="1"/>
  <c r="G130" i="16" s="1"/>
  <c r="G131" i="16" a="1"/>
  <c r="G131" i="16" s="1"/>
  <c r="G132" i="16" a="1"/>
  <c r="G132" i="16" s="1"/>
  <c r="G133" i="16" a="1"/>
  <c r="G133" i="16" s="1"/>
  <c r="G134" i="16" a="1"/>
  <c r="G134" i="16" s="1"/>
  <c r="G135" i="16" a="1"/>
  <c r="G135" i="16" s="1"/>
  <c r="G136" i="16" a="1"/>
  <c r="G136" i="16" s="1"/>
  <c r="G137" i="16" a="1"/>
  <c r="G137" i="16" s="1"/>
  <c r="G138" i="16" a="1"/>
  <c r="G138" i="16" s="1"/>
  <c r="G139" i="16" a="1"/>
  <c r="G139" i="16" s="1"/>
  <c r="G140" i="16" a="1"/>
  <c r="G140" i="16" s="1"/>
  <c r="G141" i="16" a="1"/>
  <c r="G141" i="16" s="1"/>
  <c r="G142" i="16" a="1"/>
  <c r="G142" i="16" s="1"/>
  <c r="G143" i="16" a="1"/>
  <c r="G143" i="16" s="1"/>
  <c r="G144" i="16" a="1"/>
  <c r="G144" i="16" s="1"/>
  <c r="G145" i="16" a="1"/>
  <c r="G145" i="16" s="1"/>
  <c r="G146" i="16" a="1"/>
  <c r="G146" i="16" s="1"/>
  <c r="G147" i="16" a="1"/>
  <c r="G147" i="16" s="1"/>
  <c r="G148" i="16" a="1"/>
  <c r="G148" i="16" s="1"/>
  <c r="G149" i="16" a="1"/>
  <c r="G149" i="16" s="1"/>
  <c r="G150" i="16" a="1"/>
  <c r="G150" i="16" s="1"/>
  <c r="G151" i="16" a="1"/>
  <c r="G151" i="16" s="1"/>
  <c r="G152" i="16" a="1"/>
  <c r="G152" i="16" s="1"/>
  <c r="G153" i="16" a="1"/>
  <c r="G153" i="16" s="1"/>
  <c r="G154" i="16" a="1"/>
  <c r="G154" i="16" s="1"/>
  <c r="G155" i="16" a="1"/>
  <c r="G155" i="16"/>
  <c r="G156" i="16" a="1"/>
  <c r="G156" i="16" s="1"/>
  <c r="G157" i="16" a="1"/>
  <c r="G157" i="16" s="1"/>
  <c r="G158" i="16" a="1"/>
  <c r="G158" i="16" s="1"/>
  <c r="G159" i="16" a="1"/>
  <c r="G159" i="16" s="1"/>
  <c r="G160" i="16" a="1"/>
  <c r="G160" i="16" s="1"/>
  <c r="G161" i="16" a="1"/>
  <c r="G161" i="16" s="1"/>
  <c r="G162" i="16" a="1"/>
  <c r="G162" i="16" s="1"/>
  <c r="G163" i="16" a="1"/>
  <c r="G163" i="16" s="1"/>
  <c r="G164" i="16" a="1"/>
  <c r="G164" i="16" s="1"/>
  <c r="G165" i="16" a="1"/>
  <c r="G165" i="16" s="1"/>
  <c r="G166" i="16" a="1"/>
  <c r="G166" i="16" s="1"/>
  <c r="G167" i="16" a="1"/>
  <c r="G167" i="16" s="1"/>
  <c r="G168" i="16" a="1"/>
  <c r="G168" i="16" s="1"/>
  <c r="G169" i="16" a="1"/>
  <c r="G169" i="16" s="1"/>
  <c r="G170" i="16" a="1"/>
  <c r="G170" i="16" s="1"/>
  <c r="G171" i="16" a="1"/>
  <c r="G171" i="16" s="1"/>
  <c r="G172" i="16" a="1"/>
  <c r="G172" i="16" s="1"/>
  <c r="G173" i="16" a="1"/>
  <c r="G173" i="16" s="1"/>
  <c r="G174" i="16" a="1"/>
  <c r="G174" i="16" s="1"/>
  <c r="G175" i="16" a="1"/>
  <c r="G175" i="16" s="1"/>
  <c r="G176" i="16" a="1"/>
  <c r="G176" i="16" s="1"/>
  <c r="G177" i="16" a="1"/>
  <c r="G177" i="16" s="1"/>
  <c r="G178" i="16" a="1"/>
  <c r="G178" i="16" s="1"/>
  <c r="G179" i="16" a="1"/>
  <c r="G179" i="16" s="1"/>
  <c r="G180" i="16" a="1"/>
  <c r="G180" i="16" s="1"/>
  <c r="G181" i="16" a="1"/>
  <c r="G181" i="16" s="1"/>
  <c r="G182" i="16" a="1"/>
  <c r="G182" i="16" s="1"/>
  <c r="G183" i="16" a="1"/>
  <c r="G183" i="16" s="1"/>
  <c r="G184" i="16" a="1"/>
  <c r="G184" i="16" s="1"/>
  <c r="G185" i="16" a="1"/>
  <c r="G185" i="16" s="1"/>
  <c r="G186" i="16" a="1"/>
  <c r="G186" i="16" s="1"/>
  <c r="G187" i="16" a="1"/>
  <c r="G187" i="16"/>
  <c r="G188" i="16" a="1"/>
  <c r="G188" i="16" s="1"/>
  <c r="G189" i="16" a="1"/>
  <c r="G189" i="16" s="1"/>
  <c r="G190" i="16" a="1"/>
  <c r="G190" i="16" s="1"/>
  <c r="G191" i="16" a="1"/>
  <c r="G191" i="16" s="1"/>
  <c r="G192" i="16" a="1"/>
  <c r="G192" i="16" s="1"/>
  <c r="G193" i="16" a="1"/>
  <c r="G193" i="16" s="1"/>
  <c r="G194" i="16" a="1"/>
  <c r="G194" i="16" s="1"/>
  <c r="G195" i="16" a="1"/>
  <c r="G195" i="16" s="1"/>
  <c r="G196" i="16" a="1"/>
  <c r="G196" i="16" s="1"/>
  <c r="G197" i="16" a="1"/>
  <c r="G197" i="16" s="1"/>
  <c r="G198" i="16" a="1"/>
  <c r="G198" i="16" s="1"/>
  <c r="G199" i="16" a="1"/>
  <c r="G199" i="16" s="1"/>
  <c r="G200" i="16" a="1"/>
  <c r="G200" i="16" s="1"/>
  <c r="G201" i="16" a="1"/>
  <c r="G201" i="16" s="1"/>
  <c r="G202" i="16" a="1"/>
  <c r="G202" i="16" s="1"/>
  <c r="G203" i="16" a="1"/>
  <c r="G203" i="16" s="1"/>
  <c r="G204" i="16" a="1"/>
  <c r="G204" i="16" s="1"/>
  <c r="G205" i="16" a="1"/>
  <c r="G205" i="16" s="1"/>
  <c r="G206" i="16" a="1"/>
  <c r="G206" i="16" s="1"/>
  <c r="G207" i="16" a="1"/>
  <c r="G207" i="16" s="1"/>
  <c r="G208" i="16" a="1"/>
  <c r="G208" i="16" s="1"/>
  <c r="G209" i="16" a="1"/>
  <c r="G209" i="16" s="1"/>
  <c r="G210" i="16" a="1"/>
  <c r="G210" i="16" s="1"/>
  <c r="G211" i="16" a="1"/>
  <c r="G211" i="16"/>
  <c r="G212" i="16" a="1"/>
  <c r="G212" i="16" s="1"/>
  <c r="G213" i="16" a="1"/>
  <c r="G213" i="16" s="1"/>
  <c r="G214" i="16" a="1"/>
  <c r="G214" i="16" s="1"/>
  <c r="G215" i="16" a="1"/>
  <c r="G215" i="16" s="1"/>
  <c r="G216" i="16" a="1"/>
  <c r="G216" i="16" s="1"/>
  <c r="G217" i="16" a="1"/>
  <c r="G217" i="16" s="1"/>
  <c r="G218" i="16" a="1"/>
  <c r="G218" i="16" s="1"/>
  <c r="G219" i="16" a="1"/>
  <c r="G219" i="16" s="1"/>
  <c r="G220" i="16" a="1"/>
  <c r="G220" i="16" s="1"/>
  <c r="G221" i="16" a="1"/>
  <c r="G221" i="16" s="1"/>
  <c r="G222" i="16" a="1"/>
  <c r="G222" i="16" s="1"/>
  <c r="G223" i="16" a="1"/>
  <c r="G223" i="16" s="1"/>
  <c r="G224" i="16" a="1"/>
  <c r="G224" i="16" s="1"/>
  <c r="G225" i="16" a="1"/>
  <c r="G225" i="16" s="1"/>
  <c r="G226" i="16" a="1"/>
  <c r="G226" i="16" s="1"/>
  <c r="G227" i="16" a="1"/>
  <c r="G227" i="16"/>
  <c r="G228" i="16" a="1"/>
  <c r="G228" i="16" s="1"/>
  <c r="G229" i="16" a="1"/>
  <c r="G229" i="16" s="1"/>
  <c r="G230" i="16" a="1"/>
  <c r="G230" i="16" s="1"/>
  <c r="G231" i="16" a="1"/>
  <c r="G231" i="16" s="1"/>
  <c r="G232" i="16" a="1"/>
  <c r="G232" i="16" s="1"/>
  <c r="G233" i="16" a="1"/>
  <c r="G233" i="16" s="1"/>
  <c r="G234" i="16" a="1"/>
  <c r="G234" i="16" s="1"/>
  <c r="G235" i="16" a="1"/>
  <c r="G235" i="16" s="1"/>
  <c r="G236" i="16" a="1"/>
  <c r="G236" i="16" s="1"/>
  <c r="G237" i="16" a="1"/>
  <c r="G237" i="16" s="1"/>
  <c r="G238" i="16" a="1"/>
  <c r="G238" i="16" s="1"/>
  <c r="G239" i="16" a="1"/>
  <c r="G239" i="16" s="1"/>
  <c r="G240" i="16" a="1"/>
  <c r="G240" i="16" s="1"/>
  <c r="G241" i="16" a="1"/>
  <c r="G241" i="16" s="1"/>
  <c r="G242" i="16" a="1"/>
  <c r="G242" i="16" s="1"/>
  <c r="G243" i="16" a="1"/>
  <c r="G243" i="16" s="1"/>
  <c r="G244" i="16" a="1"/>
  <c r="G244" i="16" s="1"/>
  <c r="G245" i="16" a="1"/>
  <c r="G245" i="16" s="1"/>
  <c r="G246" i="16" a="1"/>
  <c r="G246" i="16" s="1"/>
  <c r="G247" i="16" a="1"/>
  <c r="G247" i="16" s="1"/>
  <c r="G248" i="16" a="1"/>
  <c r="G248" i="16" s="1"/>
  <c r="G249" i="16" a="1"/>
  <c r="G249" i="16" s="1"/>
  <c r="G250" i="16" a="1"/>
  <c r="G250" i="16" s="1"/>
  <c r="G251" i="16" a="1"/>
  <c r="G251" i="16" s="1"/>
  <c r="G252" i="16" a="1"/>
  <c r="G252" i="16" s="1"/>
  <c r="G253" i="16" a="1"/>
  <c r="G253" i="16" s="1"/>
  <c r="G254" i="16" a="1"/>
  <c r="G254" i="16" s="1"/>
  <c r="G255" i="16" a="1"/>
  <c r="G255" i="16" s="1"/>
  <c r="G256" i="16" a="1"/>
  <c r="G256" i="16" s="1"/>
  <c r="G257" i="16" a="1"/>
  <c r="G257" i="16" s="1"/>
  <c r="G258" i="16" a="1"/>
  <c r="G258" i="16"/>
  <c r="G259" i="16" a="1"/>
  <c r="G259" i="16" s="1"/>
  <c r="G260" i="16" a="1"/>
  <c r="G260" i="16" s="1"/>
  <c r="G261" i="16" a="1"/>
  <c r="G261" i="16" s="1"/>
  <c r="G262" i="16" a="1"/>
  <c r="G262" i="16" s="1"/>
  <c r="G263" i="16" a="1"/>
  <c r="G263" i="16" s="1"/>
  <c r="G264" i="16" a="1"/>
  <c r="G264" i="16" s="1"/>
  <c r="G265" i="16" a="1"/>
  <c r="G265" i="16" s="1"/>
  <c r="G266" i="16" a="1"/>
  <c r="G266" i="16" s="1"/>
  <c r="G267" i="16" a="1"/>
  <c r="G267" i="16" s="1"/>
  <c r="G268" i="16" a="1"/>
  <c r="G268" i="16" s="1"/>
  <c r="G269" i="16" a="1"/>
  <c r="G269" i="16" s="1"/>
  <c r="G270" i="16" a="1"/>
  <c r="G270" i="16" s="1"/>
  <c r="G271" i="16" a="1"/>
  <c r="G271" i="16" s="1"/>
  <c r="G272" i="16" a="1"/>
  <c r="G272" i="16" s="1"/>
  <c r="G273" i="16" a="1"/>
  <c r="G273" i="16" s="1"/>
  <c r="G274" i="16" a="1"/>
  <c r="G274" i="16" s="1"/>
  <c r="G275" i="16" a="1"/>
  <c r="G275" i="16" s="1"/>
  <c r="G276" i="16" a="1"/>
  <c r="G276" i="16" s="1"/>
  <c r="G277" i="16" a="1"/>
  <c r="G277" i="16" s="1"/>
  <c r="G278" i="16" a="1"/>
  <c r="G278" i="16" s="1"/>
  <c r="G279" i="16" a="1"/>
  <c r="G279" i="16" s="1"/>
  <c r="G280" i="16" a="1"/>
  <c r="G280" i="16" s="1"/>
  <c r="G281" i="16" a="1"/>
  <c r="G281" i="16" s="1"/>
  <c r="G282" i="16" a="1"/>
  <c r="G282" i="16" s="1"/>
  <c r="G283" i="16" a="1"/>
  <c r="G283" i="16" s="1"/>
  <c r="G284" i="16" a="1"/>
  <c r="G284" i="16" s="1"/>
  <c r="G285" i="16" a="1"/>
  <c r="G285" i="16" s="1"/>
  <c r="G286" i="16" a="1"/>
  <c r="G286" i="16" s="1"/>
  <c r="G287" i="16" a="1"/>
  <c r="G287" i="16" s="1"/>
  <c r="G288" i="16" a="1"/>
  <c r="G288" i="16" s="1"/>
  <c r="G289" i="16" a="1"/>
  <c r="G289" i="16" s="1"/>
  <c r="G290" i="16" a="1"/>
  <c r="G290" i="16"/>
  <c r="G291" i="16" a="1"/>
  <c r="G291" i="16" s="1"/>
  <c r="G292" i="16" a="1"/>
  <c r="G292" i="16" s="1"/>
  <c r="G293" i="16" a="1"/>
  <c r="G293" i="16" s="1"/>
  <c r="G294" i="16" a="1"/>
  <c r="G294" i="16" s="1"/>
  <c r="G295" i="16" a="1"/>
  <c r="G295" i="16" s="1"/>
  <c r="G296" i="16" a="1"/>
  <c r="G296" i="16" s="1"/>
  <c r="G297" i="16" a="1"/>
  <c r="G297" i="16" s="1"/>
  <c r="G298" i="16" a="1"/>
  <c r="G298" i="16" s="1"/>
  <c r="G299" i="16" a="1"/>
  <c r="G299" i="16" s="1"/>
  <c r="G300" i="16" a="1"/>
  <c r="G300" i="16" s="1"/>
  <c r="G301" i="16" a="1"/>
  <c r="G301" i="16" s="1"/>
  <c r="G302" i="16" a="1"/>
  <c r="G302" i="16" s="1"/>
  <c r="G303" i="16" a="1"/>
  <c r="G303" i="16" s="1"/>
  <c r="G304" i="16" a="1"/>
  <c r="G304" i="16" s="1"/>
  <c r="G305" i="16" a="1"/>
  <c r="G305" i="16" s="1"/>
  <c r="G306" i="16" a="1"/>
  <c r="G306" i="16" s="1"/>
  <c r="G307" i="16" a="1"/>
  <c r="G307" i="16" s="1"/>
  <c r="G308" i="16" a="1"/>
  <c r="G308" i="16" s="1"/>
  <c r="G309" i="16" a="1"/>
  <c r="G309" i="16" s="1"/>
  <c r="G310" i="16" a="1"/>
  <c r="G310" i="16" s="1"/>
  <c r="G311" i="16" a="1"/>
  <c r="G311" i="16" s="1"/>
  <c r="G312" i="16" a="1"/>
  <c r="G312" i="16" s="1"/>
  <c r="G313" i="16" a="1"/>
  <c r="G313" i="16" s="1"/>
  <c r="G314" i="16" a="1"/>
  <c r="G314" i="16" s="1"/>
  <c r="G315" i="16" a="1"/>
  <c r="G315" i="16" s="1"/>
  <c r="G316" i="16" a="1"/>
  <c r="G316" i="16" s="1"/>
  <c r="G317" i="16" a="1"/>
  <c r="G317" i="16" s="1"/>
  <c r="G318" i="16" a="1"/>
  <c r="G318" i="16" s="1"/>
  <c r="G319" i="16" a="1"/>
  <c r="G319" i="16" s="1"/>
  <c r="G320" i="16" a="1"/>
  <c r="G320" i="16" s="1"/>
  <c r="G321" i="16" a="1"/>
  <c r="G321" i="16" s="1"/>
  <c r="G322" i="16" a="1"/>
  <c r="G322" i="16" s="1"/>
  <c r="G323" i="16" a="1"/>
  <c r="G323" i="16" s="1"/>
  <c r="G324" i="16" a="1"/>
  <c r="G324" i="16" s="1"/>
  <c r="G325" i="16" a="1"/>
  <c r="G325" i="16" s="1"/>
  <c r="G326" i="16" a="1"/>
  <c r="G326" i="16" s="1"/>
  <c r="G327" i="16" a="1"/>
  <c r="G327" i="16" s="1"/>
  <c r="G328" i="16" a="1"/>
  <c r="G328" i="16" s="1"/>
  <c r="G329" i="16" a="1"/>
  <c r="G329" i="16" s="1"/>
  <c r="G330" i="16" a="1"/>
  <c r="G330" i="16" s="1"/>
  <c r="G331" i="16" a="1"/>
  <c r="G331" i="16" s="1"/>
  <c r="G332" i="16" a="1"/>
  <c r="G332" i="16" s="1"/>
  <c r="G333" i="16" a="1"/>
  <c r="G333" i="16" s="1"/>
  <c r="G334" i="16" a="1"/>
  <c r="G334" i="16"/>
  <c r="G335" i="16" a="1"/>
  <c r="G335" i="16" s="1"/>
  <c r="G336" i="16" a="1"/>
  <c r="G336" i="16" s="1"/>
  <c r="G337" i="16" a="1"/>
  <c r="G337" i="16" s="1"/>
  <c r="G338" i="16" a="1"/>
  <c r="G338" i="16" s="1"/>
  <c r="G339" i="16" a="1"/>
  <c r="G339" i="16" s="1"/>
  <c r="G340" i="16" a="1"/>
  <c r="G340" i="16" s="1"/>
  <c r="G341" i="16" a="1"/>
  <c r="G341" i="16" s="1"/>
  <c r="G342" i="16" a="1"/>
  <c r="G342" i="16" s="1"/>
  <c r="G343" i="16" a="1"/>
  <c r="G343" i="16" s="1"/>
  <c r="G344" i="16" a="1"/>
  <c r="G344" i="16" s="1"/>
  <c r="G345" i="16" a="1"/>
  <c r="G345" i="16" s="1"/>
  <c r="G346" i="16" a="1"/>
  <c r="G346" i="16" s="1"/>
  <c r="G347" i="16" a="1"/>
  <c r="G347" i="16" s="1"/>
  <c r="G348" i="16" a="1"/>
  <c r="G348" i="16" s="1"/>
  <c r="G349" i="16" a="1"/>
  <c r="G349" i="16" s="1"/>
  <c r="G350" i="16" a="1"/>
  <c r="G350" i="16" s="1"/>
  <c r="G351" i="16" a="1"/>
  <c r="G351" i="16" s="1"/>
  <c r="G352" i="16" a="1"/>
  <c r="G352" i="16" s="1"/>
  <c r="G353" i="16" a="1"/>
  <c r="G353" i="16" s="1"/>
  <c r="G354" i="16" a="1"/>
  <c r="G354" i="16" s="1"/>
  <c r="G355" i="16" a="1"/>
  <c r="G355" i="16" s="1"/>
  <c r="G356" i="16" a="1"/>
  <c r="G356" i="16" s="1"/>
  <c r="G357" i="16" a="1"/>
  <c r="G357" i="16" s="1"/>
  <c r="G358" i="16" a="1"/>
  <c r="G358" i="16" s="1"/>
  <c r="G359" i="16" a="1"/>
  <c r="G359" i="16" s="1"/>
  <c r="G360" i="16" a="1"/>
  <c r="G360" i="16" s="1"/>
  <c r="G361" i="16" a="1"/>
  <c r="G361" i="16" s="1"/>
  <c r="G362" i="16" a="1"/>
  <c r="G362" i="16" s="1"/>
  <c r="G363" i="16" a="1"/>
  <c r="G363" i="16" s="1"/>
  <c r="G364" i="16" a="1"/>
  <c r="G364" i="16" s="1"/>
  <c r="G365" i="16" a="1"/>
  <c r="G365" i="16" s="1"/>
  <c r="G366" i="16" a="1"/>
  <c r="G366" i="16" s="1"/>
  <c r="G367" i="16" a="1"/>
  <c r="G367" i="16" s="1"/>
  <c r="G368" i="16" a="1"/>
  <c r="G368" i="16" s="1"/>
  <c r="G369" i="16" a="1"/>
  <c r="G369" i="16" s="1"/>
  <c r="G370" i="16" a="1"/>
  <c r="G370" i="16" s="1"/>
  <c r="G371" i="16" a="1"/>
  <c r="G371" i="16" s="1"/>
  <c r="G372" i="16" a="1"/>
  <c r="G372" i="16" s="1"/>
  <c r="G373" i="16" a="1"/>
  <c r="G373" i="16" s="1"/>
  <c r="G374" i="16" a="1"/>
  <c r="G374" i="16" s="1"/>
  <c r="G375" i="16" a="1"/>
  <c r="G375" i="16" s="1"/>
  <c r="G376" i="16" a="1"/>
  <c r="G376" i="16" s="1"/>
  <c r="G377" i="16" a="1"/>
  <c r="G377" i="16" s="1"/>
  <c r="G378" i="16" a="1"/>
  <c r="G378" i="16" s="1"/>
  <c r="G379" i="16" a="1"/>
  <c r="G379" i="16" s="1"/>
  <c r="G380" i="16" a="1"/>
  <c r="G380" i="16" s="1"/>
  <c r="G381" i="16" a="1"/>
  <c r="G381" i="16" s="1"/>
  <c r="G382" i="16" a="1"/>
  <c r="G382" i="16" s="1"/>
  <c r="G383" i="16" a="1"/>
  <c r="G383" i="16" s="1"/>
  <c r="G384" i="16" a="1"/>
  <c r="G384" i="16" s="1"/>
  <c r="G385" i="16" a="1"/>
  <c r="G385" i="16" s="1"/>
  <c r="G386" i="16" a="1"/>
  <c r="G386" i="16" s="1"/>
  <c r="G387" i="16" a="1"/>
  <c r="G387" i="16" s="1"/>
  <c r="G388" i="16" a="1"/>
  <c r="G388" i="16" s="1"/>
  <c r="G389" i="16" a="1"/>
  <c r="G389" i="16" s="1"/>
  <c r="G390" i="16" a="1"/>
  <c r="G390" i="16" s="1"/>
  <c r="G391" i="16" a="1"/>
  <c r="G391" i="16" s="1"/>
  <c r="G392" i="16" a="1"/>
  <c r="G392" i="16" s="1"/>
  <c r="G393" i="16" a="1"/>
  <c r="G393" i="16" s="1"/>
  <c r="G394" i="16" a="1"/>
  <c r="G394" i="16" s="1"/>
  <c r="G395" i="16" a="1"/>
  <c r="G395" i="16" s="1"/>
  <c r="G396" i="16" a="1"/>
  <c r="G396" i="16" s="1"/>
  <c r="G397" i="16" a="1"/>
  <c r="G397" i="16" s="1"/>
  <c r="G398" i="16" a="1"/>
  <c r="G398" i="16" s="1"/>
  <c r="G399" i="16" a="1"/>
  <c r="G399" i="16" s="1"/>
  <c r="G400" i="16" a="1"/>
  <c r="G400" i="16" s="1"/>
  <c r="G401" i="16" a="1"/>
  <c r="G401" i="16" s="1"/>
  <c r="G402" i="16" a="1"/>
  <c r="G402" i="16" s="1"/>
  <c r="G403" i="16" a="1"/>
  <c r="G403" i="16" s="1"/>
  <c r="G404" i="16" a="1"/>
  <c r="G404" i="16" s="1"/>
  <c r="G405" i="16" a="1"/>
  <c r="G405" i="16" s="1"/>
  <c r="G406" i="16" a="1"/>
  <c r="G406" i="16" s="1"/>
  <c r="G407" i="16" a="1"/>
  <c r="G407" i="16" s="1"/>
  <c r="G408" i="16" a="1"/>
  <c r="G408" i="16" s="1"/>
  <c r="G409" i="16" a="1"/>
  <c r="G409" i="16" s="1"/>
  <c r="G410" i="16" a="1"/>
  <c r="G410" i="16" s="1"/>
  <c r="G411" i="16" a="1"/>
  <c r="G411" i="16" s="1"/>
  <c r="G412" i="16" a="1"/>
  <c r="G412" i="16" s="1"/>
  <c r="G413" i="16" a="1"/>
  <c r="G413" i="16" s="1"/>
  <c r="G414" i="16" a="1"/>
  <c r="G414" i="16" s="1"/>
  <c r="G415" i="16" a="1"/>
  <c r="G415" i="16" s="1"/>
  <c r="G416" i="16" a="1"/>
  <c r="G416" i="16" s="1"/>
  <c r="G417" i="16" a="1"/>
  <c r="G417" i="16" s="1"/>
  <c r="G418" i="16" a="1"/>
  <c r="G418" i="16" s="1"/>
  <c r="G419" i="16" a="1"/>
  <c r="G419" i="16" s="1"/>
  <c r="G420" i="16" a="1"/>
  <c r="G420" i="16" s="1"/>
  <c r="G421" i="16" a="1"/>
  <c r="G421" i="16" s="1"/>
  <c r="G422" i="16" a="1"/>
  <c r="G422" i="16" s="1"/>
  <c r="G423" i="16" a="1"/>
  <c r="G423" i="16" s="1"/>
  <c r="G424" i="16" a="1"/>
  <c r="G424" i="16" s="1"/>
  <c r="G425" i="16" a="1"/>
  <c r="G425" i="16" s="1"/>
  <c r="G426" i="16" a="1"/>
  <c r="G426" i="16" s="1"/>
  <c r="G427" i="16" a="1"/>
  <c r="G427" i="16" s="1"/>
  <c r="G428" i="16" a="1"/>
  <c r="G428" i="16" s="1"/>
  <c r="G429" i="16" a="1"/>
  <c r="G429" i="16" s="1"/>
  <c r="G430" i="16" a="1"/>
  <c r="G430" i="16" s="1"/>
  <c r="G431" i="16" a="1"/>
  <c r="G431" i="16" s="1"/>
  <c r="G432" i="16" a="1"/>
  <c r="G432" i="16" s="1"/>
  <c r="G433" i="16" a="1"/>
  <c r="G433" i="16" s="1"/>
  <c r="G434" i="16" a="1"/>
  <c r="G434" i="16" s="1"/>
  <c r="G435" i="16" a="1"/>
  <c r="G435" i="16" s="1"/>
  <c r="G436" i="16" a="1"/>
  <c r="G436" i="16" s="1"/>
  <c r="G437" i="16" a="1"/>
  <c r="G437" i="16" s="1"/>
  <c r="G438" i="16" a="1"/>
  <c r="G438" i="16" s="1"/>
  <c r="G439" i="16" a="1"/>
  <c r="G439" i="16" s="1"/>
  <c r="G440" i="16" a="1"/>
  <c r="G440" i="16" s="1"/>
  <c r="G441" i="16" a="1"/>
  <c r="G441" i="16" s="1"/>
  <c r="G442" i="16" a="1"/>
  <c r="G442" i="16" s="1"/>
  <c r="G443" i="16" a="1"/>
  <c r="G443" i="16" s="1"/>
  <c r="G444" i="16" a="1"/>
  <c r="G444" i="16" s="1"/>
  <c r="G445" i="16" a="1"/>
  <c r="G445" i="16" s="1"/>
  <c r="G446" i="16" a="1"/>
  <c r="G446" i="16" s="1"/>
  <c r="G447" i="16" a="1"/>
  <c r="G447" i="16" s="1"/>
  <c r="G448" i="16" a="1"/>
  <c r="G448" i="16" s="1"/>
  <c r="G449" i="16" a="1"/>
  <c r="G449" i="16" s="1"/>
  <c r="G450" i="16" a="1"/>
  <c r="G450" i="16" s="1"/>
  <c r="G451" i="16" a="1"/>
  <c r="G451" i="16" s="1"/>
  <c r="G452" i="16" a="1"/>
  <c r="G452" i="16" s="1"/>
  <c r="G453" i="16" a="1"/>
  <c r="G453" i="16" s="1"/>
  <c r="G454" i="16" a="1"/>
  <c r="G454" i="16" s="1"/>
  <c r="G455" i="16" a="1"/>
  <c r="G455" i="16" s="1"/>
  <c r="G456" i="16" a="1"/>
  <c r="G456" i="16" s="1"/>
  <c r="G457" i="16" a="1"/>
  <c r="G457" i="16" s="1"/>
  <c r="G458" i="16" a="1"/>
  <c r="G458" i="16" s="1"/>
  <c r="G459" i="16" a="1"/>
  <c r="G459" i="16" s="1"/>
  <c r="G460" i="16" a="1"/>
  <c r="G460" i="16" s="1"/>
  <c r="G461" i="16" a="1"/>
  <c r="G461" i="16" s="1"/>
  <c r="G462" i="16" a="1"/>
  <c r="G462" i="16" s="1"/>
  <c r="G463" i="16" a="1"/>
  <c r="G463" i="16" s="1"/>
  <c r="G464" i="16" a="1"/>
  <c r="G464" i="16" s="1"/>
  <c r="G465" i="16" a="1"/>
  <c r="G465" i="16" s="1"/>
  <c r="G466" i="16" a="1"/>
  <c r="G466" i="16" s="1"/>
  <c r="G467" i="16" a="1"/>
  <c r="G467" i="16" s="1"/>
  <c r="G468" i="16" a="1"/>
  <c r="G468" i="16" s="1"/>
  <c r="G469" i="16" a="1"/>
  <c r="G469" i="16" s="1"/>
  <c r="G470" i="16" a="1"/>
  <c r="G470" i="16" s="1"/>
  <c r="G471" i="16" a="1"/>
  <c r="G471" i="16" s="1"/>
  <c r="G472" i="16" a="1"/>
  <c r="G472" i="16" s="1"/>
  <c r="G473" i="16" a="1"/>
  <c r="G473" i="16" s="1"/>
  <c r="G474" i="16" a="1"/>
  <c r="G474" i="16" s="1"/>
  <c r="G475" i="16" a="1"/>
  <c r="G475" i="16" s="1"/>
  <c r="G476" i="16" a="1"/>
  <c r="G476" i="16" s="1"/>
  <c r="G477" i="16" a="1"/>
  <c r="G477" i="16" s="1"/>
  <c r="G478" i="16" a="1"/>
  <c r="G478" i="16" s="1"/>
  <c r="G479" i="16" a="1"/>
  <c r="G479" i="16" s="1"/>
  <c r="G480" i="16" a="1"/>
  <c r="G480" i="16" s="1"/>
  <c r="G481" i="16" a="1"/>
  <c r="G481" i="16" s="1"/>
  <c r="G482" i="16" a="1"/>
  <c r="G482" i="16" s="1"/>
  <c r="G483" i="16" a="1"/>
  <c r="G483" i="16" s="1"/>
  <c r="G484" i="16" a="1"/>
  <c r="G484" i="16" s="1"/>
  <c r="G485" i="16" a="1"/>
  <c r="G485" i="16" s="1"/>
  <c r="G486" i="16" a="1"/>
  <c r="G486" i="16" s="1"/>
  <c r="G487" i="16" a="1"/>
  <c r="G487" i="16" s="1"/>
  <c r="G488" i="16" a="1"/>
  <c r="G488" i="16" s="1"/>
  <c r="G489" i="16" a="1"/>
  <c r="G489" i="16" s="1"/>
  <c r="G490" i="16" a="1"/>
  <c r="G490" i="16" s="1"/>
  <c r="G491" i="16" a="1"/>
  <c r="G491" i="16" s="1"/>
  <c r="G492" i="16" a="1"/>
  <c r="G492" i="16" s="1"/>
  <c r="G493" i="16" a="1"/>
  <c r="G493" i="16" s="1"/>
  <c r="G494" i="16" a="1"/>
  <c r="G494" i="16" s="1"/>
  <c r="G495" i="16" a="1"/>
  <c r="G495" i="16" s="1"/>
  <c r="G496" i="16" a="1"/>
  <c r="G496" i="16" s="1"/>
  <c r="G497" i="16" a="1"/>
  <c r="G497" i="16" s="1"/>
  <c r="G498" i="16" a="1"/>
  <c r="G498" i="16" s="1"/>
  <c r="G499" i="16" a="1"/>
  <c r="G499" i="16" s="1"/>
  <c r="G500" i="16" a="1"/>
  <c r="G500" i="16" s="1"/>
  <c r="G501" i="16" a="1"/>
  <c r="G501" i="16" s="1"/>
  <c r="G502" i="16" a="1"/>
  <c r="G502" i="16" s="1"/>
  <c r="G503" i="16" a="1"/>
  <c r="G503" i="16" s="1"/>
  <c r="G504" i="16" a="1"/>
  <c r="G504" i="16" s="1"/>
  <c r="G505" i="16" a="1"/>
  <c r="G505" i="16" s="1"/>
  <c r="G506" i="16" a="1"/>
  <c r="G506" i="16" s="1"/>
  <c r="G507" i="16" a="1"/>
  <c r="G507" i="16" s="1"/>
  <c r="G508" i="16" a="1"/>
  <c r="G508" i="16" s="1"/>
  <c r="G509" i="16" a="1"/>
  <c r="G509" i="16" s="1"/>
  <c r="G510" i="16" a="1"/>
  <c r="G510" i="16" s="1"/>
  <c r="G511" i="16" a="1"/>
  <c r="G511" i="16" s="1"/>
  <c r="G512" i="16" a="1"/>
  <c r="G512" i="16" s="1"/>
  <c r="E4" i="16" a="1"/>
  <c r="E4" i="16" s="1"/>
  <c r="E5" i="16" a="1"/>
  <c r="E5" i="16" s="1"/>
  <c r="E6" i="16" a="1"/>
  <c r="E6" i="16" s="1"/>
  <c r="E7" i="16" a="1"/>
  <c r="E7" i="16" s="1"/>
  <c r="E8" i="16" a="1"/>
  <c r="E8" i="16" s="1"/>
  <c r="E9" i="16" a="1"/>
  <c r="E9" i="16" s="1"/>
  <c r="E10" i="16" a="1"/>
  <c r="E10" i="16" s="1"/>
  <c r="E11" i="16" a="1"/>
  <c r="E11" i="16" s="1"/>
  <c r="E12" i="16" a="1"/>
  <c r="E12" i="16" s="1"/>
  <c r="E13" i="16" a="1"/>
  <c r="E13" i="16" s="1"/>
  <c r="E14" i="16" a="1"/>
  <c r="E14" i="16" s="1"/>
  <c r="E15" i="16" a="1"/>
  <c r="E15" i="16" s="1"/>
  <c r="E16" i="16" a="1"/>
  <c r="E16" i="16" s="1"/>
  <c r="E17" i="16" a="1"/>
  <c r="E17" i="16" s="1"/>
  <c r="E18" i="16" a="1"/>
  <c r="E18" i="16" s="1"/>
  <c r="E19" i="16" a="1"/>
  <c r="E19" i="16" s="1"/>
  <c r="E20" i="16" a="1"/>
  <c r="E20" i="16" s="1"/>
  <c r="E21" i="16" a="1"/>
  <c r="E21" i="16" s="1"/>
  <c r="E22" i="16" a="1"/>
  <c r="E22" i="16" s="1"/>
  <c r="E23" i="16" a="1"/>
  <c r="E23" i="16" s="1"/>
  <c r="E24" i="16" a="1"/>
  <c r="E24" i="16" s="1"/>
  <c r="E25" i="16" a="1"/>
  <c r="E25" i="16" s="1"/>
  <c r="E26" i="16" a="1"/>
  <c r="E26" i="16" s="1"/>
  <c r="E27" i="16" a="1"/>
  <c r="E27" i="16" s="1"/>
  <c r="E28" i="16" a="1"/>
  <c r="E28" i="16" s="1"/>
  <c r="E29" i="16" a="1"/>
  <c r="E29" i="16" s="1"/>
  <c r="E30" i="16" a="1"/>
  <c r="E30" i="16" s="1"/>
  <c r="E31" i="16" a="1"/>
  <c r="E31" i="16" s="1"/>
  <c r="E32" i="16" a="1"/>
  <c r="E32" i="16" s="1"/>
  <c r="E33" i="16" a="1"/>
  <c r="E33" i="16" s="1"/>
  <c r="E34" i="16" a="1"/>
  <c r="E34" i="16" s="1"/>
  <c r="E35" i="16" a="1"/>
  <c r="E35" i="16" s="1"/>
  <c r="E36" i="16" a="1"/>
  <c r="E36" i="16" s="1"/>
  <c r="E37" i="16" a="1"/>
  <c r="E37" i="16" s="1"/>
  <c r="E38" i="16" a="1"/>
  <c r="E38" i="16" s="1"/>
  <c r="E39" i="16" a="1"/>
  <c r="E39" i="16" s="1"/>
  <c r="E40" i="16" a="1"/>
  <c r="E40" i="16" s="1"/>
  <c r="E41" i="16" a="1"/>
  <c r="E41" i="16" s="1"/>
  <c r="E42" i="16" a="1"/>
  <c r="E42" i="16" s="1"/>
  <c r="E43" i="16" a="1"/>
  <c r="E43" i="16" s="1"/>
  <c r="E44" i="16" a="1"/>
  <c r="E44" i="16" s="1"/>
  <c r="E45" i="16" a="1"/>
  <c r="E45" i="16" s="1"/>
  <c r="E46" i="16" a="1"/>
  <c r="E46" i="16" s="1"/>
  <c r="E47" i="16" a="1"/>
  <c r="E47" i="16" s="1"/>
  <c r="E48" i="16" a="1"/>
  <c r="E48" i="16" s="1"/>
  <c r="E49" i="16" a="1"/>
  <c r="E49" i="16" s="1"/>
  <c r="E50" i="16" a="1"/>
  <c r="E50" i="16" s="1"/>
  <c r="E51" i="16" a="1"/>
  <c r="E51" i="16" s="1"/>
  <c r="E52" i="16" a="1"/>
  <c r="E52" i="16" s="1"/>
  <c r="E53" i="16" a="1"/>
  <c r="E53" i="16" s="1"/>
  <c r="E54" i="16" a="1"/>
  <c r="E54" i="16" s="1"/>
  <c r="E55" i="16" a="1"/>
  <c r="E55" i="16" s="1"/>
  <c r="E56" i="16" a="1"/>
  <c r="E56" i="16" s="1"/>
  <c r="E57" i="16" a="1"/>
  <c r="E57" i="16" s="1"/>
  <c r="E58" i="16" a="1"/>
  <c r="E58" i="16" s="1"/>
  <c r="E59" i="16" a="1"/>
  <c r="E59" i="16" s="1"/>
  <c r="E60" i="16" a="1"/>
  <c r="E60" i="16" s="1"/>
  <c r="E61" i="16" a="1"/>
  <c r="E61" i="16" s="1"/>
  <c r="E62" i="16" a="1"/>
  <c r="E62" i="16" s="1"/>
  <c r="E63" i="16" a="1"/>
  <c r="E63" i="16" s="1"/>
  <c r="E64" i="16" a="1"/>
  <c r="E64" i="16" s="1"/>
  <c r="E65" i="16" a="1"/>
  <c r="E65" i="16" s="1"/>
  <c r="E66" i="16" a="1"/>
  <c r="E66" i="16" s="1"/>
  <c r="E67" i="16" a="1"/>
  <c r="E67" i="16" s="1"/>
  <c r="E68" i="16" a="1"/>
  <c r="E68" i="16" s="1"/>
  <c r="E69" i="16" a="1"/>
  <c r="E69" i="16" s="1"/>
  <c r="E70" i="16" a="1"/>
  <c r="E70" i="16" s="1"/>
  <c r="E71" i="16" a="1"/>
  <c r="E71" i="16" s="1"/>
  <c r="E72" i="16" a="1"/>
  <c r="E72" i="16" s="1"/>
  <c r="E73" i="16" a="1"/>
  <c r="E73" i="16" s="1"/>
  <c r="E74" i="16" a="1"/>
  <c r="E74" i="16" s="1"/>
  <c r="E75" i="16" a="1"/>
  <c r="E75" i="16" s="1"/>
  <c r="E76" i="16" a="1"/>
  <c r="E76" i="16" s="1"/>
  <c r="E77" i="16" a="1"/>
  <c r="E77" i="16" s="1"/>
  <c r="E78" i="16" a="1"/>
  <c r="E78" i="16" s="1"/>
  <c r="E79" i="16" a="1"/>
  <c r="E79" i="16" s="1"/>
  <c r="E80" i="16" a="1"/>
  <c r="E80" i="16" s="1"/>
  <c r="E81" i="16" a="1"/>
  <c r="E81" i="16" s="1"/>
  <c r="E82" i="16" a="1"/>
  <c r="E82" i="16" s="1"/>
  <c r="E83" i="16" a="1"/>
  <c r="E83" i="16" s="1"/>
  <c r="E84" i="16" a="1"/>
  <c r="E84" i="16" s="1"/>
  <c r="E85" i="16" a="1"/>
  <c r="E85" i="16" s="1"/>
  <c r="E86" i="16" a="1"/>
  <c r="E86" i="16" s="1"/>
  <c r="E87" i="16" a="1"/>
  <c r="E87" i="16" s="1"/>
  <c r="E88" i="16" a="1"/>
  <c r="E88" i="16" s="1"/>
  <c r="E89" i="16" a="1"/>
  <c r="E89" i="16" s="1"/>
  <c r="E90" i="16" a="1"/>
  <c r="E90" i="16" s="1"/>
  <c r="E91" i="16" a="1"/>
  <c r="E91" i="16" s="1"/>
  <c r="E92" i="16" a="1"/>
  <c r="E92" i="16" s="1"/>
  <c r="E93" i="16" a="1"/>
  <c r="E93" i="16" s="1"/>
  <c r="E94" i="16" a="1"/>
  <c r="E94" i="16" s="1"/>
  <c r="E95" i="16" a="1"/>
  <c r="E95" i="16" s="1"/>
  <c r="E96" i="16" a="1"/>
  <c r="E96" i="16" s="1"/>
  <c r="E97" i="16" a="1"/>
  <c r="E97" i="16" s="1"/>
  <c r="E98" i="16" a="1"/>
  <c r="E98" i="16" s="1"/>
  <c r="E99" i="16" a="1"/>
  <c r="E99" i="16" s="1"/>
  <c r="E100" i="16" a="1"/>
  <c r="E100" i="16" s="1"/>
  <c r="E101" i="16" a="1"/>
  <c r="E101" i="16" s="1"/>
  <c r="E102" i="16" a="1"/>
  <c r="E102" i="16" s="1"/>
  <c r="E103" i="16" a="1"/>
  <c r="E103" i="16" s="1"/>
  <c r="E104" i="16" a="1"/>
  <c r="E104" i="16" s="1"/>
  <c r="E105" i="16" a="1"/>
  <c r="E105" i="16" s="1"/>
  <c r="E106" i="16" a="1"/>
  <c r="E106" i="16" s="1"/>
  <c r="E107" i="16" a="1"/>
  <c r="E107" i="16" s="1"/>
  <c r="E108" i="16" a="1"/>
  <c r="E108" i="16" s="1"/>
  <c r="E109" i="16" a="1"/>
  <c r="E109" i="16" s="1"/>
  <c r="E110" i="16" a="1"/>
  <c r="E110" i="16" s="1"/>
  <c r="E111" i="16" a="1"/>
  <c r="E111" i="16" s="1"/>
  <c r="E112" i="16" a="1"/>
  <c r="E112" i="16" s="1"/>
  <c r="E113" i="16" a="1"/>
  <c r="E113" i="16" s="1"/>
  <c r="E114" i="16" a="1"/>
  <c r="E114" i="16" s="1"/>
  <c r="E115" i="16" a="1"/>
  <c r="E115" i="16" s="1"/>
  <c r="E116" i="16" a="1"/>
  <c r="E116" i="16" s="1"/>
  <c r="E117" i="16" a="1"/>
  <c r="E117" i="16" s="1"/>
  <c r="E118" i="16" a="1"/>
  <c r="E118" i="16" s="1"/>
  <c r="E119" i="16" a="1"/>
  <c r="E119" i="16" s="1"/>
  <c r="E120" i="16" a="1"/>
  <c r="E120" i="16" s="1"/>
  <c r="E121" i="16" a="1"/>
  <c r="E121" i="16" s="1"/>
  <c r="E122" i="16" a="1"/>
  <c r="E122" i="16" s="1"/>
  <c r="E123" i="16" a="1"/>
  <c r="E123" i="16" s="1"/>
  <c r="E124" i="16" a="1"/>
  <c r="E124" i="16" s="1"/>
  <c r="E125" i="16" a="1"/>
  <c r="E125" i="16" s="1"/>
  <c r="E126" i="16" a="1"/>
  <c r="E126" i="16" s="1"/>
  <c r="E127" i="16" a="1"/>
  <c r="E127" i="16" s="1"/>
  <c r="E128" i="16" a="1"/>
  <c r="E128" i="16" s="1"/>
  <c r="E129" i="16" a="1"/>
  <c r="E129" i="16" s="1"/>
  <c r="E130" i="16" a="1"/>
  <c r="E130" i="16" s="1"/>
  <c r="E131" i="16" a="1"/>
  <c r="E131" i="16" s="1"/>
  <c r="E132" i="16" a="1"/>
  <c r="E132" i="16" s="1"/>
  <c r="E133" i="16" a="1"/>
  <c r="E133" i="16" s="1"/>
  <c r="E134" i="16" a="1"/>
  <c r="E134" i="16" s="1"/>
  <c r="E135" i="16" a="1"/>
  <c r="E135" i="16" s="1"/>
  <c r="E136" i="16" a="1"/>
  <c r="E136" i="16" s="1"/>
  <c r="E137" i="16" a="1"/>
  <c r="E137" i="16" s="1"/>
  <c r="E138" i="16" a="1"/>
  <c r="E138" i="16" s="1"/>
  <c r="E139" i="16" a="1"/>
  <c r="E139" i="16"/>
  <c r="E140" i="16" a="1"/>
  <c r="E140" i="16" s="1"/>
  <c r="E141" i="16" a="1"/>
  <c r="E141" i="16" s="1"/>
  <c r="E142" i="16" a="1"/>
  <c r="E142" i="16" s="1"/>
  <c r="E143" i="16" a="1"/>
  <c r="E143" i="16" s="1"/>
  <c r="E144" i="16" a="1"/>
  <c r="E144" i="16" s="1"/>
  <c r="E145" i="16" a="1"/>
  <c r="E145" i="16" s="1"/>
  <c r="E146" i="16" a="1"/>
  <c r="E146" i="16" s="1"/>
  <c r="E147" i="16" a="1"/>
  <c r="E147" i="16" s="1"/>
  <c r="E148" i="16" a="1"/>
  <c r="E148" i="16" s="1"/>
  <c r="E149" i="16" a="1"/>
  <c r="E149" i="16" s="1"/>
  <c r="E150" i="16" a="1"/>
  <c r="E150" i="16" s="1"/>
  <c r="E151" i="16" a="1"/>
  <c r="E151" i="16" s="1"/>
  <c r="E152" i="16" a="1"/>
  <c r="E152" i="16" s="1"/>
  <c r="E153" i="16" a="1"/>
  <c r="E153" i="16" s="1"/>
  <c r="E154" i="16" a="1"/>
  <c r="E154" i="16" s="1"/>
  <c r="E155" i="16" a="1"/>
  <c r="E155" i="16" s="1"/>
  <c r="E156" i="16" a="1"/>
  <c r="E156" i="16" s="1"/>
  <c r="E157" i="16" a="1"/>
  <c r="E157" i="16" s="1"/>
  <c r="E158" i="16" a="1"/>
  <c r="E158" i="16" s="1"/>
  <c r="E159" i="16" a="1"/>
  <c r="E159" i="16" s="1"/>
  <c r="E160" i="16" a="1"/>
  <c r="E160" i="16" s="1"/>
  <c r="E161" i="16" a="1"/>
  <c r="E161" i="16" s="1"/>
  <c r="E162" i="16" a="1"/>
  <c r="E162" i="16" s="1"/>
  <c r="E163" i="16" a="1"/>
  <c r="E163" i="16" s="1"/>
  <c r="E164" i="16" a="1"/>
  <c r="E164" i="16" s="1"/>
  <c r="E165" i="16" a="1"/>
  <c r="E165" i="16" s="1"/>
  <c r="E166" i="16" a="1"/>
  <c r="E166" i="16" s="1"/>
  <c r="E167" i="16" a="1"/>
  <c r="E167" i="16" s="1"/>
  <c r="E168" i="16" a="1"/>
  <c r="E168" i="16" s="1"/>
  <c r="E169" i="16" a="1"/>
  <c r="E169" i="16" s="1"/>
  <c r="E170" i="16" a="1"/>
  <c r="E170" i="16" s="1"/>
  <c r="E171" i="16" a="1"/>
  <c r="E171" i="16" s="1"/>
  <c r="E172" i="16" a="1"/>
  <c r="E172" i="16" s="1"/>
  <c r="E173" i="16" a="1"/>
  <c r="E173" i="16" s="1"/>
  <c r="E174" i="16" a="1"/>
  <c r="E174" i="16" s="1"/>
  <c r="E175" i="16" a="1"/>
  <c r="E175" i="16" s="1"/>
  <c r="E176" i="16" a="1"/>
  <c r="E176" i="16" s="1"/>
  <c r="E177" i="16" a="1"/>
  <c r="E177" i="16" s="1"/>
  <c r="E178" i="16" a="1"/>
  <c r="E178" i="16" s="1"/>
  <c r="E179" i="16" a="1"/>
  <c r="E179" i="16" s="1"/>
  <c r="E180" i="16" a="1"/>
  <c r="E180" i="16" s="1"/>
  <c r="E181" i="16" a="1"/>
  <c r="E181" i="16" s="1"/>
  <c r="E182" i="16" a="1"/>
  <c r="E182" i="16" s="1"/>
  <c r="E183" i="16" a="1"/>
  <c r="E183" i="16"/>
  <c r="E184" i="16" a="1"/>
  <c r="E184" i="16" s="1"/>
  <c r="E185" i="16" a="1"/>
  <c r="E185" i="16" s="1"/>
  <c r="E186" i="16" a="1"/>
  <c r="E186" i="16" s="1"/>
  <c r="E187" i="16" a="1"/>
  <c r="E187" i="16" s="1"/>
  <c r="E188" i="16" a="1"/>
  <c r="E188" i="16" s="1"/>
  <c r="E189" i="16" a="1"/>
  <c r="E189" i="16" s="1"/>
  <c r="E190" i="16" a="1"/>
  <c r="E190" i="16" s="1"/>
  <c r="E191" i="16" a="1"/>
  <c r="E191" i="16" s="1"/>
  <c r="E192" i="16" a="1"/>
  <c r="E192" i="16" s="1"/>
  <c r="E193" i="16" a="1"/>
  <c r="E193" i="16" s="1"/>
  <c r="E194" i="16" a="1"/>
  <c r="E194" i="16" s="1"/>
  <c r="E195" i="16" a="1"/>
  <c r="E195" i="16" s="1"/>
  <c r="E196" i="16" a="1"/>
  <c r="E196" i="16" s="1"/>
  <c r="E197" i="16" a="1"/>
  <c r="E197" i="16" s="1"/>
  <c r="E198" i="16" a="1"/>
  <c r="E198" i="16" s="1"/>
  <c r="E199" i="16" a="1"/>
  <c r="E199" i="16" s="1"/>
  <c r="E200" i="16" a="1"/>
  <c r="E200" i="16" s="1"/>
  <c r="E201" i="16" a="1"/>
  <c r="E201" i="16" s="1"/>
  <c r="E202" i="16" a="1"/>
  <c r="E202" i="16" s="1"/>
  <c r="E203" i="16" a="1"/>
  <c r="E203" i="16" s="1"/>
  <c r="E204" i="16" a="1"/>
  <c r="E204" i="16" s="1"/>
  <c r="E205" i="16" a="1"/>
  <c r="E205" i="16" s="1"/>
  <c r="E206" i="16" a="1"/>
  <c r="E206" i="16" s="1"/>
  <c r="E207" i="16" a="1"/>
  <c r="E207" i="16" s="1"/>
  <c r="E208" i="16" a="1"/>
  <c r="E208" i="16" s="1"/>
  <c r="E209" i="16" a="1"/>
  <c r="E209" i="16" s="1"/>
  <c r="E210" i="16" a="1"/>
  <c r="E210" i="16" s="1"/>
  <c r="E211" i="16" a="1"/>
  <c r="E211" i="16" s="1"/>
  <c r="E212" i="16" a="1"/>
  <c r="E212" i="16" s="1"/>
  <c r="E213" i="16" a="1"/>
  <c r="E213" i="16" s="1"/>
  <c r="E214" i="16" a="1"/>
  <c r="E214" i="16" s="1"/>
  <c r="E215" i="16" a="1"/>
  <c r="E215" i="16" s="1"/>
  <c r="E216" i="16" a="1"/>
  <c r="E216" i="16" s="1"/>
  <c r="E217" i="16" a="1"/>
  <c r="E217" i="16" s="1"/>
  <c r="E218" i="16" a="1"/>
  <c r="E218" i="16" s="1"/>
  <c r="E219" i="16" a="1"/>
  <c r="E219" i="16" s="1"/>
  <c r="E220" i="16" a="1"/>
  <c r="E220" i="16" s="1"/>
  <c r="E221" i="16" a="1"/>
  <c r="E221" i="16" s="1"/>
  <c r="E222" i="16" a="1"/>
  <c r="E222" i="16" s="1"/>
  <c r="E223" i="16" a="1"/>
  <c r="E223" i="16" s="1"/>
  <c r="E224" i="16" a="1"/>
  <c r="E224" i="16" s="1"/>
  <c r="E225" i="16" a="1"/>
  <c r="E225" i="16" s="1"/>
  <c r="E226" i="16" a="1"/>
  <c r="E226" i="16" s="1"/>
  <c r="E227" i="16" a="1"/>
  <c r="E227" i="16"/>
  <c r="E228" i="16" a="1"/>
  <c r="E228" i="16" s="1"/>
  <c r="E229" i="16" a="1"/>
  <c r="E229" i="16" s="1"/>
  <c r="E230" i="16" a="1"/>
  <c r="E230" i="16" s="1"/>
  <c r="E231" i="16" a="1"/>
  <c r="E231" i="16" s="1"/>
  <c r="E232" i="16" a="1"/>
  <c r="E232" i="16" s="1"/>
  <c r="E233" i="16" a="1"/>
  <c r="E233" i="16" s="1"/>
  <c r="E234" i="16" a="1"/>
  <c r="E234" i="16" s="1"/>
  <c r="E235" i="16" a="1"/>
  <c r="E235" i="16" s="1"/>
  <c r="E236" i="16" a="1"/>
  <c r="E236" i="16" s="1"/>
  <c r="E237" i="16" a="1"/>
  <c r="E237" i="16" s="1"/>
  <c r="E238" i="16" a="1"/>
  <c r="E238" i="16" s="1"/>
  <c r="E239" i="16" a="1"/>
  <c r="E239" i="16" s="1"/>
  <c r="E240" i="16" a="1"/>
  <c r="E240" i="16" s="1"/>
  <c r="E241" i="16" a="1"/>
  <c r="E241" i="16" s="1"/>
  <c r="E242" i="16" a="1"/>
  <c r="E242" i="16" s="1"/>
  <c r="E243" i="16" a="1"/>
  <c r="E243" i="16" s="1"/>
  <c r="E244" i="16" a="1"/>
  <c r="E244" i="16" s="1"/>
  <c r="E245" i="16" a="1"/>
  <c r="E245" i="16" s="1"/>
  <c r="E246" i="16" a="1"/>
  <c r="E246" i="16" s="1"/>
  <c r="E247" i="16" a="1"/>
  <c r="E247" i="16" s="1"/>
  <c r="E248" i="16" a="1"/>
  <c r="E248" i="16" s="1"/>
  <c r="E249" i="16" a="1"/>
  <c r="E249" i="16" s="1"/>
  <c r="E250" i="16" a="1"/>
  <c r="E250" i="16" s="1"/>
  <c r="E251" i="16" a="1"/>
  <c r="E251" i="16" s="1"/>
  <c r="E252" i="16" a="1"/>
  <c r="E252" i="16" s="1"/>
  <c r="E253" i="16" a="1"/>
  <c r="E253" i="16" s="1"/>
  <c r="E254" i="16" a="1"/>
  <c r="E254" i="16" s="1"/>
  <c r="E255" i="16" a="1"/>
  <c r="E255" i="16" s="1"/>
  <c r="E256" i="16" a="1"/>
  <c r="E256" i="16" s="1"/>
  <c r="E257" i="16" a="1"/>
  <c r="E257" i="16" s="1"/>
  <c r="E258" i="16" a="1"/>
  <c r="E258" i="16" s="1"/>
  <c r="E259" i="16" a="1"/>
  <c r="E259" i="16" s="1"/>
  <c r="E260" i="16" a="1"/>
  <c r="E260" i="16" s="1"/>
  <c r="E261" i="16" a="1"/>
  <c r="E261" i="16" s="1"/>
  <c r="E262" i="16" a="1"/>
  <c r="E262" i="16" s="1"/>
  <c r="E263" i="16" a="1"/>
  <c r="E263" i="16" s="1"/>
  <c r="E264" i="16" a="1"/>
  <c r="E264" i="16" s="1"/>
  <c r="E265" i="16" a="1"/>
  <c r="E265" i="16" s="1"/>
  <c r="E266" i="16" a="1"/>
  <c r="E266" i="16" s="1"/>
  <c r="E267" i="16" a="1"/>
  <c r="E267" i="16" s="1"/>
  <c r="E268" i="16" a="1"/>
  <c r="E268" i="16" s="1"/>
  <c r="E269" i="16" a="1"/>
  <c r="E269" i="16" s="1"/>
  <c r="E270" i="16" a="1"/>
  <c r="E270" i="16" s="1"/>
  <c r="E271" i="16" a="1"/>
  <c r="E271" i="16" s="1"/>
  <c r="E272" i="16" a="1"/>
  <c r="E272" i="16" s="1"/>
  <c r="E273" i="16" a="1"/>
  <c r="E273" i="16" s="1"/>
  <c r="E274" i="16" a="1"/>
  <c r="E274" i="16" s="1"/>
  <c r="E275" i="16" a="1"/>
  <c r="E275" i="16" s="1"/>
  <c r="E276" i="16" a="1"/>
  <c r="E276" i="16" s="1"/>
  <c r="E277" i="16" a="1"/>
  <c r="E277" i="16" s="1"/>
  <c r="E278" i="16" a="1"/>
  <c r="E278" i="16" s="1"/>
  <c r="E279" i="16" a="1"/>
  <c r="E279" i="16" s="1"/>
  <c r="E280" i="16" a="1"/>
  <c r="E280" i="16" s="1"/>
  <c r="E281" i="16" a="1"/>
  <c r="E281" i="16" s="1"/>
  <c r="E282" i="16" a="1"/>
  <c r="E282" i="16" s="1"/>
  <c r="E283" i="16" a="1"/>
  <c r="E283" i="16" s="1"/>
  <c r="E284" i="16" a="1"/>
  <c r="E284" i="16" s="1"/>
  <c r="E285" i="16" a="1"/>
  <c r="E285" i="16" s="1"/>
  <c r="E286" i="16" a="1"/>
  <c r="E286" i="16" s="1"/>
  <c r="E287" i="16" a="1"/>
  <c r="E287" i="16" s="1"/>
  <c r="E288" i="16" a="1"/>
  <c r="E288" i="16" s="1"/>
  <c r="E289" i="16" a="1"/>
  <c r="E289" i="16" s="1"/>
  <c r="E290" i="16" a="1"/>
  <c r="E290" i="16" s="1"/>
  <c r="E291" i="16" a="1"/>
  <c r="E291" i="16" s="1"/>
  <c r="E292" i="16" a="1"/>
  <c r="E292" i="16" s="1"/>
  <c r="E293" i="16" a="1"/>
  <c r="E293" i="16" s="1"/>
  <c r="E294" i="16" a="1"/>
  <c r="E294" i="16" s="1"/>
  <c r="E295" i="16" a="1"/>
  <c r="E295" i="16" s="1"/>
  <c r="E296" i="16" a="1"/>
  <c r="E296" i="16" s="1"/>
  <c r="E297" i="16" a="1"/>
  <c r="E297" i="16" s="1"/>
  <c r="E298" i="16" a="1"/>
  <c r="E298" i="16" s="1"/>
  <c r="E299" i="16" a="1"/>
  <c r="E299" i="16" s="1"/>
  <c r="E300" i="16" a="1"/>
  <c r="E300" i="16" s="1"/>
  <c r="E301" i="16" a="1"/>
  <c r="E301" i="16" s="1"/>
  <c r="E302" i="16" a="1"/>
  <c r="E302" i="16" s="1"/>
  <c r="E303" i="16" a="1"/>
  <c r="E303" i="16" s="1"/>
  <c r="E304" i="16" a="1"/>
  <c r="E304" i="16" s="1"/>
  <c r="E305" i="16" a="1"/>
  <c r="E305" i="16" s="1"/>
  <c r="E306" i="16" a="1"/>
  <c r="E306" i="16" s="1"/>
  <c r="E307" i="16" a="1"/>
  <c r="E307" i="16" s="1"/>
  <c r="E308" i="16" a="1"/>
  <c r="E308" i="16" s="1"/>
  <c r="E309" i="16" a="1"/>
  <c r="E309" i="16" s="1"/>
  <c r="E310" i="16" a="1"/>
  <c r="E310" i="16" s="1"/>
  <c r="E311" i="16" a="1"/>
  <c r="E311" i="16" s="1"/>
  <c r="E312" i="16" a="1"/>
  <c r="E312" i="16" s="1"/>
  <c r="E313" i="16" a="1"/>
  <c r="E313" i="16" s="1"/>
  <c r="E314" i="16" a="1"/>
  <c r="E314" i="16" s="1"/>
  <c r="E315" i="16" a="1"/>
  <c r="E315" i="16"/>
  <c r="E316" i="16" a="1"/>
  <c r="E316" i="16" s="1"/>
  <c r="E317" i="16" a="1"/>
  <c r="E317" i="16" s="1"/>
  <c r="E318" i="16" a="1"/>
  <c r="E318" i="16" s="1"/>
  <c r="E319" i="16" a="1"/>
  <c r="E319" i="16" s="1"/>
  <c r="E320" i="16" a="1"/>
  <c r="E320" i="16" s="1"/>
  <c r="E321" i="16" a="1"/>
  <c r="E321" i="16" s="1"/>
  <c r="E322" i="16" a="1"/>
  <c r="E322" i="16" s="1"/>
  <c r="E323" i="16" a="1"/>
  <c r="E323" i="16" s="1"/>
  <c r="E324" i="16" a="1"/>
  <c r="E324" i="16" s="1"/>
  <c r="E325" i="16" a="1"/>
  <c r="E325" i="16" s="1"/>
  <c r="E326" i="16" a="1"/>
  <c r="E326" i="16" s="1"/>
  <c r="E327" i="16" a="1"/>
  <c r="E327" i="16" s="1"/>
  <c r="E328" i="16" a="1"/>
  <c r="E328" i="16" s="1"/>
  <c r="E329" i="16" a="1"/>
  <c r="E329" i="16" s="1"/>
  <c r="E330" i="16" a="1"/>
  <c r="E330" i="16" s="1"/>
  <c r="E331" i="16" a="1"/>
  <c r="E331" i="16" s="1"/>
  <c r="E332" i="16" a="1"/>
  <c r="E332" i="16" s="1"/>
  <c r="E333" i="16" a="1"/>
  <c r="E333" i="16" s="1"/>
  <c r="E334" i="16" a="1"/>
  <c r="E334" i="16" s="1"/>
  <c r="E335" i="16" a="1"/>
  <c r="E335" i="16" s="1"/>
  <c r="E336" i="16" a="1"/>
  <c r="E336" i="16" s="1"/>
  <c r="E337" i="16" a="1"/>
  <c r="E337" i="16" s="1"/>
  <c r="E338" i="16" a="1"/>
  <c r="E338" i="16" s="1"/>
  <c r="E339" i="16" a="1"/>
  <c r="E339" i="16" s="1"/>
  <c r="E340" i="16" a="1"/>
  <c r="E340" i="16" s="1"/>
  <c r="E341" i="16" a="1"/>
  <c r="E341" i="16" s="1"/>
  <c r="E342" i="16" a="1"/>
  <c r="E342" i="16" s="1"/>
  <c r="E343" i="16" a="1"/>
  <c r="E343" i="16" s="1"/>
  <c r="E344" i="16" a="1"/>
  <c r="E344" i="16" s="1"/>
  <c r="E345" i="16" a="1"/>
  <c r="E345" i="16" s="1"/>
  <c r="E346" i="16" a="1"/>
  <c r="E346" i="16" s="1"/>
  <c r="E347" i="16" a="1"/>
  <c r="E347" i="16" s="1"/>
  <c r="E348" i="16" a="1"/>
  <c r="E348" i="16" s="1"/>
  <c r="E349" i="16" a="1"/>
  <c r="E349" i="16" s="1"/>
  <c r="E350" i="16" a="1"/>
  <c r="E350" i="16" s="1"/>
  <c r="E351" i="16" a="1"/>
  <c r="E351" i="16" s="1"/>
  <c r="E352" i="16" a="1"/>
  <c r="E352" i="16" s="1"/>
  <c r="E353" i="16" a="1"/>
  <c r="E353" i="16" s="1"/>
  <c r="E354" i="16" a="1"/>
  <c r="E354" i="16" s="1"/>
  <c r="E355" i="16" a="1"/>
  <c r="E355" i="16" s="1"/>
  <c r="E356" i="16" a="1"/>
  <c r="E356" i="16" s="1"/>
  <c r="E357" i="16" a="1"/>
  <c r="E357" i="16" s="1"/>
  <c r="E358" i="16" a="1"/>
  <c r="E358" i="16" s="1"/>
  <c r="E359" i="16" a="1"/>
  <c r="E359" i="16" s="1"/>
  <c r="E360" i="16" a="1"/>
  <c r="E360" i="16" s="1"/>
  <c r="E361" i="16" a="1"/>
  <c r="E361" i="16" s="1"/>
  <c r="E362" i="16" a="1"/>
  <c r="E362" i="16" s="1"/>
  <c r="E363" i="16" a="1"/>
  <c r="E363" i="16" s="1"/>
  <c r="E364" i="16" a="1"/>
  <c r="E364" i="16" s="1"/>
  <c r="E365" i="16" a="1"/>
  <c r="E365" i="16" s="1"/>
  <c r="E366" i="16" a="1"/>
  <c r="E366" i="16" s="1"/>
  <c r="E367" i="16" a="1"/>
  <c r="E367" i="16" s="1"/>
  <c r="E368" i="16" a="1"/>
  <c r="E368" i="16" s="1"/>
  <c r="E369" i="16" a="1"/>
  <c r="E369" i="16" s="1"/>
  <c r="E370" i="16" a="1"/>
  <c r="E370" i="16" s="1"/>
  <c r="E371" i="16" a="1"/>
  <c r="E371" i="16" s="1"/>
  <c r="E372" i="16" a="1"/>
  <c r="E372" i="16" s="1"/>
  <c r="E373" i="16" a="1"/>
  <c r="E373" i="16" s="1"/>
  <c r="E374" i="16" a="1"/>
  <c r="E374" i="16" s="1"/>
  <c r="E375" i="16" a="1"/>
  <c r="E375" i="16" s="1"/>
  <c r="E376" i="16" a="1"/>
  <c r="E376" i="16" s="1"/>
  <c r="E377" i="16" a="1"/>
  <c r="E377" i="16" s="1"/>
  <c r="E378" i="16" a="1"/>
  <c r="E378" i="16" s="1"/>
  <c r="E379" i="16" a="1"/>
  <c r="E379" i="16" s="1"/>
  <c r="E380" i="16" a="1"/>
  <c r="E380" i="16" s="1"/>
  <c r="E381" i="16" a="1"/>
  <c r="E381" i="16" s="1"/>
  <c r="E382" i="16" a="1"/>
  <c r="E382" i="16" s="1"/>
  <c r="E383" i="16" a="1"/>
  <c r="E383" i="16" s="1"/>
  <c r="E384" i="16" a="1"/>
  <c r="E384" i="16" s="1"/>
  <c r="E385" i="16" a="1"/>
  <c r="E385" i="16"/>
  <c r="E386" i="16" a="1"/>
  <c r="E386" i="16" s="1"/>
  <c r="E387" i="16" a="1"/>
  <c r="E387" i="16" s="1"/>
  <c r="E388" i="16" a="1"/>
  <c r="E388" i="16" s="1"/>
  <c r="E389" i="16" a="1"/>
  <c r="E389" i="16" s="1"/>
  <c r="E390" i="16" a="1"/>
  <c r="E390" i="16" s="1"/>
  <c r="E391" i="16" a="1"/>
  <c r="E391" i="16" s="1"/>
  <c r="E392" i="16" a="1"/>
  <c r="E392" i="16" s="1"/>
  <c r="E393" i="16" a="1"/>
  <c r="E393" i="16" s="1"/>
  <c r="E394" i="16" a="1"/>
  <c r="E394" i="16" s="1"/>
  <c r="E395" i="16" a="1"/>
  <c r="E395" i="16" s="1"/>
  <c r="E396" i="16" a="1"/>
  <c r="E396" i="16" s="1"/>
  <c r="E397" i="16" a="1"/>
  <c r="E397" i="16" s="1"/>
  <c r="E398" i="16" a="1"/>
  <c r="E398" i="16" s="1"/>
  <c r="E399" i="16" a="1"/>
  <c r="E399" i="16" s="1"/>
  <c r="E400" i="16" a="1"/>
  <c r="E400" i="16" s="1"/>
  <c r="E401" i="16" a="1"/>
  <c r="E401" i="16" s="1"/>
  <c r="E402" i="16" a="1"/>
  <c r="E402" i="16" s="1"/>
  <c r="E403" i="16" a="1"/>
  <c r="E403" i="16" s="1"/>
  <c r="E404" i="16" a="1"/>
  <c r="E404" i="16" s="1"/>
  <c r="E405" i="16" a="1"/>
  <c r="E405" i="16" s="1"/>
  <c r="E406" i="16" a="1"/>
  <c r="E406" i="16" s="1"/>
  <c r="E407" i="16" a="1"/>
  <c r="E407" i="16" s="1"/>
  <c r="E408" i="16" a="1"/>
  <c r="E408" i="16" s="1"/>
  <c r="E409" i="16" a="1"/>
  <c r="E409" i="16" s="1"/>
  <c r="E410" i="16" a="1"/>
  <c r="E410" i="16" s="1"/>
  <c r="E411" i="16" a="1"/>
  <c r="E411" i="16" s="1"/>
  <c r="E412" i="16" a="1"/>
  <c r="E412" i="16" s="1"/>
  <c r="E413" i="16" a="1"/>
  <c r="E413" i="16" s="1"/>
  <c r="E414" i="16" a="1"/>
  <c r="E414" i="16" s="1"/>
  <c r="E415" i="16" a="1"/>
  <c r="E415" i="16" s="1"/>
  <c r="E416" i="16" a="1"/>
  <c r="E416" i="16" s="1"/>
  <c r="E417" i="16" a="1"/>
  <c r="E417" i="16" s="1"/>
  <c r="E418" i="16" a="1"/>
  <c r="E418" i="16" s="1"/>
  <c r="E419" i="16" a="1"/>
  <c r="E419" i="16" s="1"/>
  <c r="E420" i="16" a="1"/>
  <c r="E420" i="16" s="1"/>
  <c r="E421" i="16" a="1"/>
  <c r="E421" i="16" s="1"/>
  <c r="E422" i="16" a="1"/>
  <c r="E422" i="16" s="1"/>
  <c r="E423" i="16" a="1"/>
  <c r="E423" i="16" s="1"/>
  <c r="E424" i="16" a="1"/>
  <c r="E424" i="16" s="1"/>
  <c r="E425" i="16" a="1"/>
  <c r="E425" i="16" s="1"/>
  <c r="E426" i="16" a="1"/>
  <c r="E426" i="16" s="1"/>
  <c r="E427" i="16" a="1"/>
  <c r="E427" i="16" s="1"/>
  <c r="E428" i="16" a="1"/>
  <c r="E428" i="16" s="1"/>
  <c r="E429" i="16" a="1"/>
  <c r="E429" i="16" s="1"/>
  <c r="E430" i="16" a="1"/>
  <c r="E430" i="16" s="1"/>
  <c r="E431" i="16" a="1"/>
  <c r="E431" i="16" s="1"/>
  <c r="E432" i="16" a="1"/>
  <c r="E432" i="16" s="1"/>
  <c r="E433" i="16" a="1"/>
  <c r="E433" i="16" s="1"/>
  <c r="E434" i="16" a="1"/>
  <c r="E434" i="16" s="1"/>
  <c r="E435" i="16" a="1"/>
  <c r="E435" i="16" s="1"/>
  <c r="E436" i="16" a="1"/>
  <c r="E436" i="16" s="1"/>
  <c r="E437" i="16" a="1"/>
  <c r="E437" i="16" s="1"/>
  <c r="E438" i="16" a="1"/>
  <c r="E438" i="16" s="1"/>
  <c r="E439" i="16" a="1"/>
  <c r="E439" i="16" s="1"/>
  <c r="E440" i="16" a="1"/>
  <c r="E440" i="16" s="1"/>
  <c r="E441" i="16" a="1"/>
  <c r="E441" i="16" s="1"/>
  <c r="E442" i="16" a="1"/>
  <c r="E442" i="16" s="1"/>
  <c r="E443" i="16" a="1"/>
  <c r="E443" i="16" s="1"/>
  <c r="E444" i="16" a="1"/>
  <c r="E444" i="16" s="1"/>
  <c r="E445" i="16" a="1"/>
  <c r="E445" i="16" s="1"/>
  <c r="E446" i="16" a="1"/>
  <c r="E446" i="16" s="1"/>
  <c r="E447" i="16" a="1"/>
  <c r="E447" i="16" s="1"/>
  <c r="E448" i="16" a="1"/>
  <c r="E448" i="16" s="1"/>
  <c r="E449" i="16" a="1"/>
  <c r="E449" i="16" s="1"/>
  <c r="E450" i="16" a="1"/>
  <c r="E450" i="16" s="1"/>
  <c r="E451" i="16" a="1"/>
  <c r="E451" i="16" s="1"/>
  <c r="E452" i="16" a="1"/>
  <c r="E452" i="16" s="1"/>
  <c r="E453" i="16" a="1"/>
  <c r="E453" i="16" s="1"/>
  <c r="E454" i="16" a="1"/>
  <c r="E454" i="16" s="1"/>
  <c r="E455" i="16" a="1"/>
  <c r="E455" i="16" s="1"/>
  <c r="E456" i="16" a="1"/>
  <c r="E456" i="16" s="1"/>
  <c r="E457" i="16" a="1"/>
  <c r="E457" i="16" s="1"/>
  <c r="E458" i="16" a="1"/>
  <c r="E458" i="16" s="1"/>
  <c r="E459" i="16" a="1"/>
  <c r="E459" i="16" s="1"/>
  <c r="E460" i="16" a="1"/>
  <c r="E460" i="16" s="1"/>
  <c r="E461" i="16" a="1"/>
  <c r="E461" i="16" s="1"/>
  <c r="E462" i="16" a="1"/>
  <c r="E462" i="16" s="1"/>
  <c r="E463" i="16" a="1"/>
  <c r="E463" i="16" s="1"/>
  <c r="E464" i="16" a="1"/>
  <c r="E464" i="16" s="1"/>
  <c r="E465" i="16" a="1"/>
  <c r="E465" i="16" s="1"/>
  <c r="E466" i="16" a="1"/>
  <c r="E466" i="16" s="1"/>
  <c r="E467" i="16" a="1"/>
  <c r="E467" i="16" s="1"/>
  <c r="E468" i="16" a="1"/>
  <c r="E468" i="16" s="1"/>
  <c r="E469" i="16" a="1"/>
  <c r="E469" i="16" s="1"/>
  <c r="E470" i="16" a="1"/>
  <c r="E470" i="16" s="1"/>
  <c r="E471" i="16" a="1"/>
  <c r="E471" i="16" s="1"/>
  <c r="E472" i="16" a="1"/>
  <c r="E472" i="16" s="1"/>
  <c r="E473" i="16" a="1"/>
  <c r="E473" i="16" s="1"/>
  <c r="E474" i="16" a="1"/>
  <c r="E474" i="16" s="1"/>
  <c r="E475" i="16" a="1"/>
  <c r="E475" i="16" s="1"/>
  <c r="E476" i="16" a="1"/>
  <c r="E476" i="16" s="1"/>
  <c r="E477" i="16" a="1"/>
  <c r="E477" i="16" s="1"/>
  <c r="E478" i="16" a="1"/>
  <c r="E478" i="16" s="1"/>
  <c r="E479" i="16" a="1"/>
  <c r="E479" i="16" s="1"/>
  <c r="E480" i="16" a="1"/>
  <c r="E480" i="16" s="1"/>
  <c r="E481" i="16" a="1"/>
  <c r="E481" i="16" s="1"/>
  <c r="E482" i="16" a="1"/>
  <c r="E482" i="16" s="1"/>
  <c r="E483" i="16" a="1"/>
  <c r="E483" i="16" s="1"/>
  <c r="E484" i="16" a="1"/>
  <c r="E484" i="16" s="1"/>
  <c r="E485" i="16" a="1"/>
  <c r="E485" i="16" s="1"/>
  <c r="E486" i="16" a="1"/>
  <c r="E486" i="16" s="1"/>
  <c r="E487" i="16" a="1"/>
  <c r="E487" i="16" s="1"/>
  <c r="E488" i="16" a="1"/>
  <c r="E488" i="16" s="1"/>
  <c r="E489" i="16" a="1"/>
  <c r="E489" i="16" s="1"/>
  <c r="E490" i="16" a="1"/>
  <c r="E490" i="16" s="1"/>
  <c r="E491" i="16" a="1"/>
  <c r="E491" i="16" s="1"/>
  <c r="E492" i="16" a="1"/>
  <c r="E492" i="16" s="1"/>
  <c r="E493" i="16" a="1"/>
  <c r="E493" i="16" s="1"/>
  <c r="E494" i="16" a="1"/>
  <c r="E494" i="16" s="1"/>
  <c r="E495" i="16" a="1"/>
  <c r="E495" i="16" s="1"/>
  <c r="E496" i="16" a="1"/>
  <c r="E496" i="16" s="1"/>
  <c r="E497" i="16" a="1"/>
  <c r="E497" i="16" s="1"/>
  <c r="E498" i="16" a="1"/>
  <c r="E498" i="16" s="1"/>
  <c r="E499" i="16" a="1"/>
  <c r="E499" i="16" s="1"/>
  <c r="E500" i="16" a="1"/>
  <c r="E500" i="16"/>
  <c r="E501" i="16" a="1"/>
  <c r="E501" i="16" s="1"/>
  <c r="E502" i="16" a="1"/>
  <c r="E502" i="16" s="1"/>
  <c r="E503" i="16" a="1"/>
  <c r="E503" i="16" s="1"/>
  <c r="E504" i="16" a="1"/>
  <c r="E504" i="16" s="1"/>
  <c r="E505" i="16" a="1"/>
  <c r="E505" i="16" s="1"/>
  <c r="E506" i="16" a="1"/>
  <c r="E506" i="16"/>
  <c r="E507" i="16" a="1"/>
  <c r="E507" i="16" s="1"/>
  <c r="E508" i="16" a="1"/>
  <c r="E508" i="16" s="1"/>
  <c r="E509" i="16" a="1"/>
  <c r="E509" i="16" s="1"/>
  <c r="E510" i="16" a="1"/>
  <c r="E510" i="16"/>
  <c r="E511" i="16" a="1"/>
  <c r="E511" i="16" s="1"/>
  <c r="E512" i="16" a="1"/>
  <c r="E512" i="16" s="1"/>
  <c r="E513" i="16" a="1"/>
  <c r="E513" i="16" s="1"/>
  <c r="E514" i="16" a="1"/>
  <c r="E514" i="16" s="1"/>
  <c r="E515" i="16" a="1"/>
  <c r="E515" i="16" s="1"/>
  <c r="E516" i="16" a="1"/>
  <c r="E516" i="16"/>
  <c r="E517" i="16" a="1"/>
  <c r="E517" i="16" s="1"/>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72" i="16"/>
  <c r="C273" i="16"/>
  <c r="C274" i="16"/>
  <c r="C275" i="16"/>
  <c r="C276" i="16"/>
  <c r="C277" i="16"/>
  <c r="C278" i="16"/>
  <c r="C279" i="16"/>
  <c r="C280" i="16"/>
  <c r="C281" i="16"/>
  <c r="C282" i="16"/>
  <c r="C283" i="16"/>
  <c r="C284" i="16"/>
  <c r="C285" i="16"/>
  <c r="C286" i="16"/>
  <c r="C287" i="16"/>
  <c r="C288" i="16"/>
  <c r="C289" i="16"/>
  <c r="C290" i="16"/>
  <c r="C291" i="16"/>
  <c r="C292" i="16"/>
  <c r="C293" i="16"/>
  <c r="C294" i="16"/>
  <c r="C295" i="16"/>
  <c r="C296" i="16"/>
  <c r="C297" i="16"/>
  <c r="C298" i="16"/>
  <c r="C299" i="16"/>
  <c r="C300" i="16"/>
  <c r="C301" i="16"/>
  <c r="C302" i="16"/>
  <c r="C303" i="16"/>
  <c r="C304" i="16"/>
  <c r="C305" i="16"/>
  <c r="C306" i="16"/>
  <c r="C307" i="16"/>
  <c r="C308" i="16"/>
  <c r="C309" i="16"/>
  <c r="C310" i="16"/>
  <c r="C311" i="16"/>
  <c r="C312" i="16"/>
  <c r="C313" i="16"/>
  <c r="C314" i="16"/>
  <c r="C315" i="16"/>
  <c r="C316" i="16"/>
  <c r="C317" i="16"/>
  <c r="C318" i="16"/>
  <c r="C319" i="16"/>
  <c r="C320" i="16"/>
  <c r="C321" i="16"/>
  <c r="C322" i="16"/>
  <c r="C323" i="16"/>
  <c r="C324" i="16"/>
  <c r="C325" i="16"/>
  <c r="C326" i="16"/>
  <c r="C327" i="16"/>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C354" i="16"/>
  <c r="C355" i="16"/>
  <c r="C356" i="16"/>
  <c r="C357" i="16"/>
  <c r="C358" i="16"/>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C386" i="16"/>
  <c r="C387" i="16"/>
  <c r="C388" i="16"/>
  <c r="C389" i="16"/>
  <c r="C390" i="16"/>
  <c r="C391" i="16"/>
  <c r="C392" i="16"/>
  <c r="C393" i="16"/>
  <c r="C394" i="16"/>
  <c r="C395" i="16"/>
  <c r="C396" i="16"/>
  <c r="C397" i="16"/>
  <c r="C398" i="16"/>
  <c r="C399" i="16"/>
  <c r="C400" i="16"/>
  <c r="C401" i="16"/>
  <c r="C402" i="16"/>
  <c r="C403" i="16"/>
  <c r="C404" i="16"/>
  <c r="C405" i="16"/>
  <c r="C406" i="16"/>
  <c r="C407" i="16"/>
  <c r="C408" i="16"/>
  <c r="C409" i="16"/>
  <c r="C410" i="16"/>
  <c r="C411" i="16"/>
  <c r="C412" i="16"/>
  <c r="C413" i="16"/>
  <c r="C414" i="16"/>
  <c r="C415" i="16"/>
  <c r="C416" i="16"/>
  <c r="C417" i="16"/>
  <c r="C418" i="16"/>
  <c r="C419" i="16"/>
  <c r="C420" i="16"/>
  <c r="C421" i="16"/>
  <c r="C422" i="16"/>
  <c r="C423" i="16"/>
  <c r="C424" i="16"/>
  <c r="C425" i="16"/>
  <c r="C426" i="16"/>
  <c r="C427" i="16"/>
  <c r="C428" i="16"/>
  <c r="C429" i="16"/>
  <c r="C430" i="16"/>
  <c r="C431" i="16"/>
  <c r="C432" i="16"/>
  <c r="C433" i="16"/>
  <c r="C434" i="16"/>
  <c r="C435" i="16"/>
  <c r="C436" i="16"/>
  <c r="C437" i="16"/>
  <c r="C438" i="16"/>
  <c r="C439" i="16"/>
  <c r="C440" i="16"/>
  <c r="C441" i="16"/>
  <c r="C442" i="16"/>
  <c r="C443" i="16"/>
  <c r="C444" i="16"/>
  <c r="C445" i="16"/>
  <c r="C446" i="16"/>
  <c r="C447" i="16"/>
  <c r="C448" i="16"/>
  <c r="C449" i="16"/>
  <c r="C450" i="16"/>
  <c r="C451" i="16"/>
  <c r="C452" i="16"/>
  <c r="C453" i="16"/>
  <c r="C454" i="16"/>
  <c r="C455" i="16"/>
  <c r="C456" i="16"/>
  <c r="C457" i="16"/>
  <c r="C458" i="16"/>
  <c r="C459" i="16"/>
  <c r="C460" i="16"/>
  <c r="C461" i="16"/>
  <c r="C462" i="16"/>
  <c r="C463" i="16"/>
  <c r="C464" i="16"/>
  <c r="C465" i="16"/>
  <c r="C466" i="16"/>
  <c r="C467" i="16"/>
  <c r="C468" i="16"/>
  <c r="C469" i="16"/>
  <c r="C470" i="16"/>
  <c r="C471" i="16"/>
  <c r="C472" i="16"/>
  <c r="C473" i="16"/>
  <c r="C474" i="16"/>
  <c r="C475" i="16"/>
  <c r="C476" i="16"/>
  <c r="C477" i="16"/>
  <c r="C478" i="16"/>
  <c r="C479" i="16"/>
  <c r="C480" i="16"/>
  <c r="C481" i="16"/>
  <c r="C482" i="16"/>
  <c r="C483" i="16"/>
  <c r="C484" i="16"/>
  <c r="C485" i="16"/>
  <c r="C486" i="16"/>
  <c r="C487" i="16"/>
  <c r="C488" i="16"/>
  <c r="C489" i="16"/>
  <c r="C490" i="16"/>
  <c r="C491" i="16"/>
  <c r="C492" i="16"/>
  <c r="C493" i="16"/>
  <c r="C494" i="16"/>
  <c r="C495" i="16"/>
  <c r="C496" i="16"/>
  <c r="C497" i="16"/>
  <c r="C498" i="16"/>
  <c r="C499" i="16"/>
  <c r="C500" i="16"/>
  <c r="C501" i="16"/>
  <c r="C502" i="16"/>
  <c r="C503" i="16"/>
  <c r="C504" i="16"/>
  <c r="C505" i="16"/>
  <c r="C506" i="16"/>
  <c r="C507" i="16"/>
  <c r="C508" i="16"/>
  <c r="C509" i="16"/>
  <c r="C510" i="16"/>
  <c r="C511" i="16"/>
  <c r="C512" i="16"/>
  <c r="C513" i="16"/>
  <c r="C514" i="16"/>
  <c r="C515" i="16"/>
  <c r="C516" i="16"/>
  <c r="X408" i="16" l="1"/>
  <c r="X371" i="16"/>
  <c r="X369" i="16"/>
  <c r="X367" i="16"/>
  <c r="X358" i="16"/>
  <c r="X339" i="16"/>
  <c r="X285" i="16"/>
  <c r="X307" i="16"/>
  <c r="X305" i="16"/>
  <c r="X303" i="16"/>
  <c r="X294" i="16"/>
  <c r="X275" i="16"/>
  <c r="X243" i="16"/>
  <c r="X466" i="16"/>
  <c r="X71" i="16"/>
  <c r="X47" i="16"/>
  <c r="X7" i="16"/>
  <c r="X253" i="16"/>
  <c r="X141" i="16"/>
  <c r="X237" i="16"/>
  <c r="X125" i="16"/>
  <c r="X518" i="16"/>
  <c r="X502" i="16"/>
  <c r="X498" i="16"/>
  <c r="X482" i="16"/>
  <c r="X122" i="16"/>
  <c r="X118" i="16"/>
  <c r="X114" i="16"/>
  <c r="X102" i="16"/>
  <c r="X31" i="16"/>
  <c r="X30" i="16"/>
  <c r="X29" i="16"/>
  <c r="X26" i="16"/>
  <c r="X106" i="16"/>
  <c r="X401" i="16"/>
  <c r="X397" i="16"/>
  <c r="X387" i="16"/>
  <c r="X333" i="16"/>
  <c r="X323" i="16"/>
  <c r="X241" i="16"/>
  <c r="X225" i="16"/>
  <c r="X209" i="16"/>
  <c r="X95" i="16"/>
  <c r="X51" i="16"/>
  <c r="X121" i="16"/>
  <c r="X109" i="16"/>
  <c r="X486" i="16"/>
  <c r="X433" i="16"/>
  <c r="X403" i="16"/>
  <c r="X389" i="16"/>
  <c r="X337" i="16"/>
  <c r="X335" i="16"/>
  <c r="X326" i="16"/>
  <c r="X273" i="16"/>
  <c r="X259" i="16"/>
  <c r="X230" i="16"/>
  <c r="X221" i="16"/>
  <c r="X472" i="16"/>
  <c r="X432" i="16"/>
  <c r="X424" i="16"/>
  <c r="X396" i="16"/>
  <c r="X392" i="16"/>
  <c r="X216" i="16"/>
  <c r="X184" i="16"/>
  <c r="X168" i="16"/>
  <c r="X152" i="16"/>
  <c r="X124" i="16"/>
  <c r="X97" i="16"/>
  <c r="X87" i="16"/>
  <c r="X501" i="16"/>
  <c r="X493" i="16"/>
  <c r="X491" i="16"/>
  <c r="X489" i="16"/>
  <c r="X451" i="16"/>
  <c r="X445" i="16"/>
  <c r="X441" i="16"/>
  <c r="X365" i="16"/>
  <c r="X355" i="16"/>
  <c r="X301" i="16"/>
  <c r="X291" i="16"/>
  <c r="X262" i="16"/>
  <c r="X257" i="16"/>
  <c r="X165" i="16"/>
  <c r="X157" i="16"/>
  <c r="X149" i="16"/>
  <c r="X504" i="16"/>
  <c r="X488" i="16"/>
  <c r="X460" i="16"/>
  <c r="X376" i="16"/>
  <c r="X360" i="16"/>
  <c r="X344" i="16"/>
  <c r="X328" i="16"/>
  <c r="X312" i="16"/>
  <c r="X296" i="16"/>
  <c r="X280" i="16"/>
  <c r="X264" i="16"/>
  <c r="X248" i="16"/>
  <c r="X232" i="16"/>
  <c r="X200" i="16"/>
  <c r="X136" i="16"/>
  <c r="X46" i="16"/>
  <c r="X45" i="16"/>
  <c r="X44" i="16"/>
  <c r="X42" i="16"/>
  <c r="X41" i="16"/>
  <c r="X40" i="16"/>
  <c r="X37" i="16"/>
  <c r="X34" i="16"/>
  <c r="X33" i="16"/>
  <c r="X101" i="16"/>
  <c r="X100" i="16"/>
  <c r="X99" i="16"/>
  <c r="X481" i="16"/>
  <c r="X480" i="16"/>
  <c r="X474" i="16"/>
  <c r="X437" i="16"/>
  <c r="X421" i="16"/>
  <c r="X385" i="16"/>
  <c r="X353" i="16"/>
  <c r="X321" i="16"/>
  <c r="X289" i="16"/>
  <c r="X214" i="16"/>
  <c r="X85" i="16"/>
  <c r="X82" i="16"/>
  <c r="X81" i="16"/>
  <c r="X78" i="16"/>
  <c r="X77" i="16"/>
  <c r="X74" i="16"/>
  <c r="X73" i="16"/>
  <c r="X23" i="16"/>
  <c r="X21" i="16"/>
  <c r="X18" i="16"/>
  <c r="X17" i="16"/>
  <c r="X14" i="16"/>
  <c r="X13" i="16"/>
  <c r="X10" i="16"/>
  <c r="X9" i="16"/>
  <c r="X513" i="16"/>
  <c r="X512" i="16"/>
  <c r="X506" i="16"/>
  <c r="X469" i="16"/>
  <c r="X461" i="16"/>
  <c r="X417" i="16"/>
  <c r="X414" i="16"/>
  <c r="X405" i="16"/>
  <c r="X374" i="16"/>
  <c r="X342" i="16"/>
  <c r="X310" i="16"/>
  <c r="X278" i="16"/>
  <c r="X246" i="16"/>
  <c r="X205" i="16"/>
  <c r="X199" i="16"/>
  <c r="X198" i="16"/>
  <c r="X145" i="16"/>
  <c r="X133" i="16"/>
  <c r="X514" i="16"/>
  <c r="X470" i="16"/>
  <c r="X110" i="16"/>
  <c r="X69" i="16"/>
  <c r="X67" i="16"/>
  <c r="X66" i="16"/>
  <c r="X65" i="16"/>
  <c r="X64" i="16"/>
  <c r="X62" i="16"/>
  <c r="X61" i="16"/>
  <c r="X58" i="16"/>
  <c r="X57" i="16"/>
  <c r="X53" i="16"/>
  <c r="X120" i="16"/>
  <c r="X119" i="16"/>
  <c r="X494" i="16"/>
  <c r="X271" i="16"/>
  <c r="X189" i="16"/>
  <c r="X183" i="16"/>
  <c r="X182" i="16"/>
  <c r="X129" i="16"/>
  <c r="X94" i="16"/>
  <c r="X93" i="16"/>
  <c r="X90" i="16"/>
  <c r="X89" i="16"/>
  <c r="X50" i="16"/>
  <c r="X49" i="16"/>
  <c r="X5" i="16"/>
  <c r="X4" i="16"/>
  <c r="X105" i="16"/>
  <c r="X507" i="16"/>
  <c r="X505" i="16"/>
  <c r="X485" i="16"/>
  <c r="X465" i="16"/>
  <c r="X464" i="16"/>
  <c r="X459" i="16"/>
  <c r="X458" i="16"/>
  <c r="X213" i="16"/>
  <c r="X181" i="16"/>
  <c r="X166" i="16"/>
  <c r="X135" i="16"/>
  <c r="X134" i="16"/>
  <c r="X439" i="16"/>
  <c r="X411" i="16"/>
  <c r="X227" i="16"/>
  <c r="X211" i="16"/>
  <c r="X195" i="16"/>
  <c r="X179" i="16"/>
  <c r="X163" i="16"/>
  <c r="X147" i="16"/>
  <c r="X131" i="16"/>
  <c r="X91" i="16"/>
  <c r="X83" i="16"/>
  <c r="X79" i="16"/>
  <c r="X75" i="16"/>
  <c r="X63" i="16"/>
  <c r="X59" i="16"/>
  <c r="X55" i="16"/>
  <c r="X43" i="16"/>
  <c r="X39" i="16"/>
  <c r="X35" i="16"/>
  <c r="X27" i="16"/>
  <c r="X19" i="16"/>
  <c r="X15" i="16"/>
  <c r="X11" i="16"/>
  <c r="X25" i="16"/>
  <c r="X117" i="16"/>
  <c r="X115" i="16"/>
  <c r="X113" i="16"/>
  <c r="X111" i="16"/>
  <c r="X517" i="16"/>
  <c r="X510" i="16"/>
  <c r="X497" i="16"/>
  <c r="X496" i="16"/>
  <c r="X490" i="16"/>
  <c r="X475" i="16"/>
  <c r="X473" i="16"/>
  <c r="X423" i="16"/>
  <c r="X422" i="16"/>
  <c r="X413" i="16"/>
  <c r="X395" i="16"/>
  <c r="X394" i="16"/>
  <c r="X373" i="16"/>
  <c r="X357" i="16"/>
  <c r="X341" i="16"/>
  <c r="X325" i="16"/>
  <c r="X309" i="16"/>
  <c r="X293" i="16"/>
  <c r="X277" i="16"/>
  <c r="X261" i="16"/>
  <c r="X245" i="16"/>
  <c r="X229" i="16"/>
  <c r="X197" i="16"/>
  <c r="X150" i="16"/>
  <c r="X80" i="16"/>
  <c r="X60" i="16"/>
  <c r="X56" i="16"/>
  <c r="X16" i="16"/>
  <c r="X116" i="16"/>
  <c r="X112" i="16"/>
  <c r="X508" i="16"/>
  <c r="X492" i="16"/>
  <c r="X476" i="16"/>
  <c r="X420" i="16"/>
  <c r="X400" i="16"/>
  <c r="X384" i="16"/>
  <c r="X368" i="16"/>
  <c r="X352" i="16"/>
  <c r="X336" i="16"/>
  <c r="X320" i="16"/>
  <c r="X304" i="16"/>
  <c r="X288" i="16"/>
  <c r="X272" i="16"/>
  <c r="X256" i="16"/>
  <c r="X240" i="16"/>
  <c r="X196" i="16"/>
  <c r="X132" i="16"/>
  <c r="X96" i="16"/>
  <c r="X76" i="16"/>
  <c r="X72" i="16"/>
  <c r="X32" i="16"/>
  <c r="X12" i="16"/>
  <c r="X8" i="16"/>
  <c r="X435" i="16"/>
  <c r="X416" i="16"/>
  <c r="X415" i="16"/>
  <c r="X412" i="16"/>
  <c r="X215" i="16"/>
  <c r="X151" i="16"/>
  <c r="X92" i="16"/>
  <c r="X88" i="16"/>
  <c r="X48" i="16"/>
  <c r="X28" i="16"/>
  <c r="X24" i="16"/>
  <c r="X104" i="16"/>
  <c r="X103" i="16"/>
  <c r="X516" i="16"/>
  <c r="X500" i="16"/>
  <c r="X484" i="16"/>
  <c r="X468" i="16"/>
  <c r="X440" i="16"/>
  <c r="X436" i="16"/>
  <c r="X375" i="16"/>
  <c r="X359" i="16"/>
  <c r="X356" i="16"/>
  <c r="X343" i="16"/>
  <c r="X327" i="16"/>
  <c r="X324" i="16"/>
  <c r="X311" i="16"/>
  <c r="X295" i="16"/>
  <c r="X292" i="16"/>
  <c r="X279" i="16"/>
  <c r="X263" i="16"/>
  <c r="X260" i="16"/>
  <c r="X247" i="16"/>
  <c r="X231" i="16"/>
  <c r="X228" i="16"/>
  <c r="X167" i="16"/>
  <c r="X164" i="16"/>
  <c r="X239" i="16"/>
  <c r="X224" i="16"/>
  <c r="X208" i="16"/>
  <c r="X207" i="16"/>
  <c r="X192" i="16"/>
  <c r="X176" i="16"/>
  <c r="X175" i="16"/>
  <c r="X160" i="16"/>
  <c r="X144" i="16"/>
  <c r="X143" i="16"/>
  <c r="X128" i="16"/>
  <c r="X86" i="16"/>
  <c r="X84" i="16"/>
  <c r="X70" i="16"/>
  <c r="X68" i="16"/>
  <c r="X54" i="16"/>
  <c r="X52" i="16"/>
  <c r="X38" i="16"/>
  <c r="X36" i="16"/>
  <c r="X22" i="16"/>
  <c r="X20" i="16"/>
  <c r="X6" i="16"/>
  <c r="X98" i="16"/>
  <c r="X123" i="16"/>
  <c r="X108" i="16"/>
  <c r="X107" i="16"/>
  <c r="X455" i="16"/>
  <c r="X444" i="16"/>
  <c r="X443" i="16"/>
  <c r="X428" i="16"/>
  <c r="X427" i="16"/>
  <c r="X419" i="16"/>
  <c r="X407" i="16"/>
  <c r="X406" i="16"/>
  <c r="X391" i="16"/>
  <c r="X380" i="16"/>
  <c r="X379" i="16"/>
  <c r="X378" i="16"/>
  <c r="X364" i="16"/>
  <c r="X348" i="16"/>
  <c r="X347" i="16"/>
  <c r="X346" i="16"/>
  <c r="X332" i="16"/>
  <c r="X316" i="16"/>
  <c r="X315" i="16"/>
  <c r="X314" i="16"/>
  <c r="X300" i="16"/>
  <c r="X284" i="16"/>
  <c r="X283" i="16"/>
  <c r="X282" i="16"/>
  <c r="X268" i="16"/>
  <c r="X252" i="16"/>
  <c r="X251" i="16"/>
  <c r="X250" i="16"/>
  <c r="X236" i="16"/>
  <c r="X220" i="16"/>
  <c r="X219" i="16"/>
  <c r="X218" i="16"/>
  <c r="X204" i="16"/>
  <c r="X188" i="16"/>
  <c r="X187" i="16"/>
  <c r="X186" i="16"/>
  <c r="X172" i="16"/>
  <c r="X156" i="16"/>
  <c r="X155" i="16"/>
  <c r="X154" i="16"/>
  <c r="X140" i="16"/>
  <c r="X511" i="16"/>
  <c r="X495" i="16"/>
  <c r="X479" i="16"/>
  <c r="X463" i="16"/>
  <c r="X462" i="16"/>
  <c r="X442" i="16"/>
  <c r="X425" i="16"/>
  <c r="X399" i="16"/>
  <c r="X398" i="16"/>
  <c r="X361" i="16"/>
  <c r="X329" i="16"/>
  <c r="X297" i="16"/>
  <c r="X265" i="16"/>
  <c r="X233" i="16"/>
  <c r="X201" i="16"/>
  <c r="X169" i="16"/>
  <c r="X137" i="16"/>
  <c r="X515" i="16"/>
  <c r="X499" i="16"/>
  <c r="X483" i="16"/>
  <c r="X467" i="16"/>
  <c r="X454" i="16"/>
  <c r="X447" i="16"/>
  <c r="X446" i="16"/>
  <c r="X426" i="16"/>
  <c r="X409" i="16"/>
  <c r="X404" i="16"/>
  <c r="X390" i="16"/>
  <c r="X383" i="16"/>
  <c r="X372" i="16"/>
  <c r="X363" i="16"/>
  <c r="X362" i="16"/>
  <c r="X351" i="16"/>
  <c r="X340" i="16"/>
  <c r="X331" i="16"/>
  <c r="X330" i="16"/>
  <c r="X319" i="16"/>
  <c r="X308" i="16"/>
  <c r="X299" i="16"/>
  <c r="X298" i="16"/>
  <c r="X287" i="16"/>
  <c r="X276" i="16"/>
  <c r="X267" i="16"/>
  <c r="X266" i="16"/>
  <c r="X255" i="16"/>
  <c r="X244" i="16"/>
  <c r="X235" i="16"/>
  <c r="X234" i="16"/>
  <c r="X223" i="16"/>
  <c r="X212" i="16"/>
  <c r="X203" i="16"/>
  <c r="X202" i="16"/>
  <c r="X191" i="16"/>
  <c r="X180" i="16"/>
  <c r="X171" i="16"/>
  <c r="X170" i="16"/>
  <c r="X159" i="16"/>
  <c r="X148" i="16"/>
  <c r="X139" i="16"/>
  <c r="X138" i="16"/>
  <c r="X127" i="16"/>
  <c r="X503" i="16"/>
  <c r="X487" i="16"/>
  <c r="X471" i="16"/>
  <c r="X452" i="16"/>
  <c r="X438" i="16"/>
  <c r="X431" i="16"/>
  <c r="X430" i="16"/>
  <c r="X410" i="16"/>
  <c r="X393" i="16"/>
  <c r="X388" i="16"/>
  <c r="X377" i="16"/>
  <c r="X345" i="16"/>
  <c r="X313" i="16"/>
  <c r="X281" i="16"/>
  <c r="X249" i="16"/>
  <c r="X217" i="16"/>
  <c r="X185" i="16"/>
  <c r="X153" i="16"/>
  <c r="X382" i="16"/>
  <c r="X366" i="16"/>
  <c r="X350" i="16"/>
  <c r="X334" i="16"/>
  <c r="X318" i="16"/>
  <c r="X302" i="16"/>
  <c r="X286" i="16"/>
  <c r="X270" i="16"/>
  <c r="X254" i="16"/>
  <c r="X238" i="16"/>
  <c r="X222" i="16"/>
  <c r="X206" i="16"/>
  <c r="X190" i="16"/>
  <c r="X174" i="16"/>
  <c r="X158" i="16"/>
  <c r="X142" i="16"/>
  <c r="X126" i="16"/>
  <c r="X450" i="16"/>
  <c r="X434" i="16"/>
  <c r="X418" i="16"/>
  <c r="X402" i="16"/>
  <c r="X386" i="16"/>
  <c r="X370" i="16"/>
  <c r="X354" i="16"/>
  <c r="X338" i="16"/>
  <c r="X322" i="16"/>
  <c r="X306" i="16"/>
  <c r="X290" i="16"/>
  <c r="X274" i="16"/>
  <c r="X258" i="16"/>
  <c r="X242" i="16"/>
  <c r="X226" i="16"/>
  <c r="X210" i="16"/>
  <c r="X194" i="16"/>
  <c r="X178" i="16"/>
  <c r="X162" i="16"/>
  <c r="X146" i="16"/>
  <c r="X130" i="16"/>
  <c r="Z518" i="16"/>
  <c r="Z517" i="16"/>
  <c r="Z516" i="16"/>
  <c r="Z515" i="16"/>
  <c r="Z514" i="16"/>
  <c r="Z513" i="16"/>
  <c r="Z512" i="16"/>
  <c r="Z511" i="16"/>
  <c r="Z510" i="16"/>
  <c r="Z509" i="16"/>
  <c r="Z508" i="16"/>
  <c r="Z507" i="16"/>
  <c r="Z506" i="16"/>
  <c r="Z505" i="16"/>
  <c r="Z504" i="16"/>
  <c r="Z503" i="16"/>
  <c r="Z502" i="16"/>
  <c r="Z501" i="16"/>
  <c r="Z500" i="16"/>
  <c r="Z499" i="16"/>
  <c r="Z498" i="16"/>
  <c r="Z497" i="16"/>
  <c r="Z496" i="16"/>
  <c r="Z495" i="16"/>
  <c r="Z494" i="16"/>
  <c r="Z493" i="16"/>
  <c r="Z492" i="16"/>
  <c r="Z491" i="16"/>
  <c r="Z490" i="16"/>
  <c r="Z489" i="16"/>
  <c r="Z488" i="16"/>
  <c r="Z487" i="16"/>
  <c r="Z486" i="16"/>
  <c r="Z485" i="16"/>
  <c r="Z484" i="16"/>
  <c r="Z483" i="16"/>
  <c r="Z482" i="16"/>
  <c r="Z481" i="16"/>
  <c r="Z480" i="16"/>
  <c r="Z479" i="16"/>
  <c r="Z478" i="16"/>
  <c r="N478" i="16"/>
  <c r="Z477" i="16"/>
  <c r="Z476" i="16"/>
  <c r="Z475" i="16"/>
  <c r="Z474" i="16"/>
  <c r="Z473" i="16"/>
  <c r="Z472" i="16"/>
  <c r="Z471" i="16"/>
  <c r="Z470" i="16"/>
  <c r="Z469" i="16"/>
  <c r="Z468" i="16"/>
  <c r="Z467" i="16"/>
  <c r="Z466" i="16"/>
  <c r="Z465" i="16"/>
  <c r="Z464" i="16"/>
  <c r="Z463" i="16"/>
  <c r="Z462" i="16"/>
  <c r="Z461" i="16"/>
  <c r="Z460" i="16"/>
  <c r="Z459" i="16"/>
  <c r="Z458" i="16"/>
  <c r="Z457" i="16"/>
  <c r="M457" i="16"/>
  <c r="Z456" i="16"/>
  <c r="P456" i="16"/>
  <c r="W456" i="16" s="1"/>
  <c r="O456" i="16"/>
  <c r="N456" i="16"/>
  <c r="M456" i="16"/>
  <c r="N457" i="16" s="1"/>
  <c r="U457" i="16" s="1"/>
  <c r="Z455" i="16"/>
  <c r="Z454" i="16"/>
  <c r="O457" i="16" l="1"/>
  <c r="V457" i="16" s="1"/>
  <c r="U456" i="16"/>
  <c r="P457" i="16"/>
  <c r="W457" i="16" s="1"/>
  <c r="V456" i="16"/>
  <c r="T457" i="16"/>
  <c r="Q456" i="16"/>
  <c r="T456" i="16"/>
  <c r="Q478" i="16"/>
  <c r="U478" i="16"/>
  <c r="X478" i="16" s="1"/>
  <c r="X457" i="16" l="1"/>
  <c r="Q457" i="16"/>
  <c r="X456" i="16"/>
  <c r="Z453" i="16"/>
  <c r="Z452" i="16"/>
  <c r="Z451" i="16"/>
  <c r="Z450" i="16"/>
  <c r="Z449" i="16"/>
  <c r="Z448" i="16"/>
  <c r="Z447" i="16"/>
  <c r="Z446" i="16"/>
  <c r="Z445" i="16"/>
  <c r="Z444" i="16"/>
  <c r="Z443" i="16"/>
  <c r="Z442" i="16"/>
  <c r="Z441" i="16"/>
  <c r="Z440" i="16"/>
  <c r="Z439" i="16"/>
  <c r="Z438" i="16"/>
  <c r="Z437" i="16"/>
  <c r="Z436" i="16"/>
  <c r="Z435" i="16"/>
  <c r="Z434" i="16"/>
  <c r="Z433" i="16"/>
  <c r="Z432" i="16"/>
  <c r="Z431" i="16"/>
  <c r="Z430" i="16"/>
  <c r="Z429" i="16"/>
  <c r="Z428" i="16"/>
  <c r="Z427" i="16"/>
  <c r="Z426" i="16"/>
  <c r="Z425" i="16"/>
  <c r="Z424" i="16"/>
  <c r="Z423" i="16"/>
  <c r="Z422" i="16"/>
  <c r="Z421" i="16"/>
  <c r="Z420" i="16"/>
  <c r="Z419" i="16"/>
  <c r="Z418" i="16"/>
  <c r="Z417" i="16"/>
  <c r="Z416" i="16"/>
  <c r="Z415" i="16"/>
  <c r="Z414" i="16"/>
  <c r="Z413" i="16"/>
  <c r="Z412" i="16"/>
  <c r="Z411" i="16"/>
  <c r="Z410" i="16"/>
  <c r="Z409" i="16"/>
  <c r="Z189" i="16" l="1"/>
  <c r="Z188" i="16"/>
  <c r="Z187" i="16"/>
  <c r="Z186" i="16"/>
  <c r="Z185" i="16"/>
  <c r="Z184" i="16"/>
  <c r="Z183" i="16"/>
  <c r="Z182" i="16"/>
  <c r="Z181" i="16"/>
  <c r="Z180" i="16"/>
  <c r="Z179" i="16"/>
  <c r="Z178" i="16"/>
  <c r="Z177" i="16"/>
  <c r="Z176" i="16"/>
  <c r="Z175" i="16"/>
  <c r="Z174" i="16"/>
  <c r="Z173" i="16"/>
  <c r="Z172" i="16"/>
  <c r="Z171" i="16"/>
  <c r="Z170" i="16"/>
  <c r="Z169" i="16"/>
  <c r="Z168" i="16"/>
  <c r="Z167" i="16"/>
  <c r="Z166" i="16"/>
  <c r="Z165" i="16"/>
  <c r="Z164" i="16"/>
  <c r="Z163" i="16"/>
  <c r="Z162" i="16"/>
  <c r="Z161" i="16"/>
  <c r="Z160" i="16"/>
  <c r="Z159" i="16"/>
  <c r="Z158" i="16"/>
  <c r="Z157" i="16"/>
  <c r="Z408" i="16" l="1"/>
  <c r="Z407" i="16"/>
  <c r="Z406" i="16"/>
  <c r="Z405" i="16"/>
  <c r="Z404" i="16"/>
  <c r="Z403" i="16"/>
  <c r="Z402" i="16"/>
  <c r="Z401" i="16"/>
  <c r="Z400" i="16"/>
  <c r="Z399" i="16"/>
  <c r="Z398" i="16"/>
  <c r="Z397" i="16"/>
  <c r="Z396" i="16"/>
  <c r="Z395" i="16"/>
  <c r="Z394" i="16"/>
  <c r="Z393" i="16"/>
  <c r="Z392" i="16"/>
  <c r="Z391" i="16"/>
  <c r="Z390" i="16"/>
  <c r="Z389" i="16"/>
  <c r="Z388" i="16"/>
  <c r="Z387" i="16"/>
  <c r="Z386" i="16"/>
  <c r="Z385" i="16"/>
  <c r="Z384" i="16"/>
  <c r="Z383" i="16"/>
  <c r="Z382" i="16"/>
  <c r="Z381" i="16"/>
  <c r="Z380" i="16"/>
  <c r="Z379" i="16"/>
  <c r="Z378" i="16"/>
  <c r="Z377" i="16"/>
  <c r="Z376" i="16"/>
  <c r="Z375" i="16"/>
  <c r="Z374" i="16"/>
  <c r="Z373" i="16"/>
  <c r="Z372" i="16"/>
  <c r="Z371" i="16"/>
  <c r="Z370" i="16"/>
  <c r="Z369" i="16"/>
  <c r="Z368" i="16"/>
  <c r="Z367" i="16"/>
  <c r="Z366" i="16"/>
  <c r="Z365" i="16"/>
  <c r="Z364" i="16"/>
  <c r="Z363" i="16"/>
  <c r="Z362" i="16"/>
  <c r="Z361" i="16"/>
  <c r="Z360" i="16"/>
  <c r="Z359" i="16"/>
  <c r="Z358" i="16"/>
  <c r="Z357" i="16"/>
  <c r="Z356" i="16"/>
  <c r="Z355" i="16"/>
  <c r="Z354" i="16"/>
  <c r="Z353" i="16"/>
  <c r="Z352" i="16"/>
  <c r="Z351" i="16"/>
  <c r="Z350" i="16"/>
  <c r="Z349" i="16"/>
  <c r="Z348" i="16"/>
  <c r="Z347" i="16"/>
  <c r="Z346" i="16"/>
  <c r="Z345" i="16"/>
  <c r="Z344" i="16"/>
  <c r="Z343" i="16"/>
  <c r="Z342" i="16"/>
  <c r="Z341" i="16"/>
  <c r="Z340" i="16"/>
  <c r="Z339" i="16"/>
  <c r="Z338" i="16"/>
  <c r="Z337" i="16"/>
  <c r="Z336" i="16"/>
  <c r="Z335" i="16"/>
  <c r="Z334" i="16"/>
  <c r="Z333" i="16"/>
  <c r="Z332" i="16"/>
  <c r="Z331" i="16"/>
  <c r="Z330" i="16"/>
  <c r="Z329" i="16"/>
  <c r="Z328" i="16"/>
  <c r="Z327" i="16"/>
  <c r="Z326" i="16"/>
  <c r="Z325" i="16"/>
  <c r="Z324" i="16"/>
  <c r="Z323" i="16"/>
  <c r="Z322" i="16"/>
  <c r="Z321" i="16"/>
  <c r="Z320" i="16"/>
  <c r="Z319" i="16"/>
  <c r="Z318" i="16"/>
  <c r="Z317" i="16"/>
  <c r="Z316" i="16"/>
  <c r="Z315" i="16"/>
  <c r="Z314" i="16"/>
  <c r="Z313" i="16"/>
  <c r="Z312" i="16"/>
  <c r="Z311" i="16"/>
  <c r="Z310" i="16"/>
  <c r="Z309" i="16"/>
  <c r="Z308" i="16"/>
  <c r="Z307" i="16"/>
  <c r="Z306" i="16"/>
  <c r="Z305" i="16"/>
  <c r="Z304" i="16"/>
  <c r="Z303" i="16"/>
  <c r="Z302" i="16"/>
  <c r="Z301" i="16"/>
  <c r="Z300" i="16"/>
  <c r="Z299" i="16"/>
  <c r="Z298" i="16"/>
  <c r="Z297" i="16"/>
  <c r="Z296" i="16"/>
  <c r="Z295" i="16"/>
  <c r="Z294" i="16"/>
  <c r="Z293" i="16"/>
  <c r="Z292" i="16"/>
  <c r="Z291" i="16"/>
  <c r="Z290" i="16"/>
  <c r="Z289" i="16"/>
  <c r="Z288" i="16" l="1"/>
  <c r="Z287" i="16"/>
  <c r="Z286" i="16"/>
  <c r="Z285" i="16"/>
  <c r="Z284" i="16"/>
  <c r="Z283" i="16"/>
  <c r="Z282" i="16"/>
  <c r="Z281" i="16"/>
  <c r="Z280" i="16"/>
  <c r="Z279" i="16"/>
  <c r="Z278" i="16"/>
  <c r="Z277" i="16"/>
  <c r="Z276" i="16"/>
  <c r="Z275" i="16"/>
  <c r="Z274" i="16"/>
  <c r="Z273" i="16"/>
  <c r="Z272" i="16"/>
  <c r="Z271" i="16"/>
  <c r="Z270" i="16"/>
  <c r="Z269" i="16"/>
  <c r="Z268" i="16"/>
  <c r="Z267" i="16"/>
  <c r="Z266" i="16"/>
  <c r="Z265" i="16"/>
  <c r="Z264" i="16"/>
  <c r="Z263" i="16"/>
  <c r="Z262" i="16"/>
  <c r="Z261" i="16"/>
  <c r="Z260" i="16"/>
  <c r="Z259" i="16"/>
  <c r="Z258" i="16"/>
  <c r="Z257" i="16"/>
  <c r="Z256" i="16"/>
  <c r="Z255" i="16"/>
  <c r="Z254" i="16"/>
  <c r="Z253" i="16"/>
  <c r="Z252" i="16"/>
  <c r="Z251" i="16"/>
  <c r="Z250" i="16"/>
  <c r="Z249" i="16"/>
  <c r="Z248" i="16"/>
  <c r="Z247" i="16"/>
  <c r="Z246" i="16"/>
  <c r="Z245" i="16"/>
  <c r="Z244" i="16"/>
  <c r="Z243" i="16"/>
  <c r="Z242" i="16"/>
  <c r="Z241" i="16"/>
  <c r="Z240" i="16"/>
  <c r="Z239" i="16"/>
  <c r="Z238" i="16"/>
  <c r="Z237" i="16"/>
  <c r="Z236" i="16"/>
  <c r="Z235" i="16"/>
  <c r="Z234" i="16"/>
  <c r="Z233" i="16"/>
  <c r="Z232" i="16"/>
  <c r="Z231" i="16"/>
  <c r="Z230" i="16"/>
  <c r="Z229" i="16"/>
  <c r="Z228" i="16"/>
  <c r="Z227" i="16"/>
  <c r="Z226" i="16"/>
  <c r="Z225" i="16"/>
  <c r="Z224" i="16"/>
  <c r="Z223" i="16"/>
  <c r="Z222" i="16"/>
  <c r="Z221" i="16"/>
  <c r="Z220" i="16"/>
  <c r="Z219" i="16"/>
  <c r="Z218" i="16"/>
  <c r="Z217" i="16"/>
  <c r="Z214" i="16"/>
  <c r="Z213" i="16"/>
  <c r="Z212" i="16"/>
  <c r="Z211" i="16"/>
  <c r="Z210" i="16"/>
  <c r="Z209" i="16"/>
  <c r="Z208" i="16"/>
  <c r="G3" i="16" l="1" a="1"/>
  <c r="G3" i="16" s="1"/>
  <c r="E3" i="16" a="1"/>
  <c r="E3" i="16" s="1"/>
  <c r="C3" i="16"/>
  <c r="Z155" i="16"/>
  <c r="Z154" i="16"/>
  <c r="Z153" i="16"/>
  <c r="Z152" i="16"/>
  <c r="Z151" i="16"/>
  <c r="Z150" i="16"/>
  <c r="Z149" i="16"/>
  <c r="Z148" i="16"/>
  <c r="Z147" i="16"/>
  <c r="Z146" i="16"/>
  <c r="Z145" i="16"/>
  <c r="Z144" i="16"/>
  <c r="Z143" i="16"/>
  <c r="Z142" i="16"/>
  <c r="Z141" i="16"/>
  <c r="Z140" i="16"/>
  <c r="Z139" i="16"/>
  <c r="Z138" i="16"/>
  <c r="Z137" i="16"/>
  <c r="Z136" i="16"/>
  <c r="Z135" i="16"/>
  <c r="Z134" i="16"/>
  <c r="Z133" i="16"/>
  <c r="Z132" i="16"/>
  <c r="Z131" i="16"/>
  <c r="Z130" i="16"/>
  <c r="Z129" i="16"/>
  <c r="Z128" i="16"/>
  <c r="Z127" i="16"/>
  <c r="Z126" i="16"/>
  <c r="Z125" i="16"/>
  <c r="Z124" i="16"/>
  <c r="Z123" i="16"/>
  <c r="Z122" i="16"/>
  <c r="Z121" i="16"/>
  <c r="Z120" i="16"/>
  <c r="Z119" i="16"/>
  <c r="Z118" i="16"/>
  <c r="Z117" i="16"/>
  <c r="Z116" i="16"/>
  <c r="Z115" i="16"/>
  <c r="Z114" i="16"/>
  <c r="Z113" i="16"/>
  <c r="Z112" i="16"/>
  <c r="Z111" i="16"/>
  <c r="Z110" i="16"/>
  <c r="Z109" i="16"/>
  <c r="Z108" i="16"/>
  <c r="Z107" i="16"/>
  <c r="Z106" i="16"/>
  <c r="Z105" i="16"/>
  <c r="Z104" i="16"/>
  <c r="Z103" i="16"/>
  <c r="Z102" i="16"/>
  <c r="Z101" i="16"/>
  <c r="Z100" i="16"/>
  <c r="Z99" i="16"/>
  <c r="Z98" i="16"/>
  <c r="Z97" i="16"/>
  <c r="Z96" i="16"/>
  <c r="Z95" i="16"/>
  <c r="Z94" i="16"/>
  <c r="Z93" i="16"/>
  <c r="Z92" i="16"/>
  <c r="Z91" i="16"/>
  <c r="Z90" i="16"/>
  <c r="Z207" i="16" l="1"/>
  <c r="Z206" i="16"/>
  <c r="Z205" i="16"/>
  <c r="Z204" i="16"/>
  <c r="Z203" i="16"/>
  <c r="Z202" i="16"/>
  <c r="Z201" i="16"/>
  <c r="Z198" i="16"/>
  <c r="Z197" i="16"/>
  <c r="Z196" i="16"/>
  <c r="Z195" i="16"/>
  <c r="Z194" i="16"/>
  <c r="Z193" i="16"/>
  <c r="Z192" i="16"/>
  <c r="Z191" i="16"/>
  <c r="Z190" i="16"/>
  <c r="Z89" i="16"/>
  <c r="Z88" i="16"/>
  <c r="Z87" i="16"/>
  <c r="Z86" i="16"/>
  <c r="Z85" i="16"/>
  <c r="Z84" i="16"/>
  <c r="Z79" i="16"/>
  <c r="Z78" i="16"/>
  <c r="Z77" i="16"/>
  <c r="Z76" i="16"/>
  <c r="Z75" i="16"/>
  <c r="Z74" i="16"/>
  <c r="Z73" i="16"/>
  <c r="Z72" i="16"/>
  <c r="Z71" i="16"/>
  <c r="Z70" i="16"/>
  <c r="Z69" i="16"/>
  <c r="Z68" i="16"/>
  <c r="Z67" i="16"/>
  <c r="Z66" i="16"/>
  <c r="Z65" i="16"/>
  <c r="Z64" i="16"/>
  <c r="Z63" i="16"/>
  <c r="Z62" i="16"/>
  <c r="Z61" i="16"/>
  <c r="Z60" i="16"/>
  <c r="Z59" i="16"/>
  <c r="Z58" i="16"/>
  <c r="Z56" i="16"/>
  <c r="Z55" i="16"/>
  <c r="Z54" i="16"/>
  <c r="Z53" i="16"/>
  <c r="Z52" i="16"/>
  <c r="Z51" i="16"/>
  <c r="Z49" i="16"/>
  <c r="Z48" i="16"/>
  <c r="Z47" i="16"/>
  <c r="Z46" i="16"/>
  <c r="Z41" i="16"/>
  <c r="Z40" i="16"/>
  <c r="Z37" i="16"/>
  <c r="Z36" i="16"/>
  <c r="Z35" i="16"/>
  <c r="Z34" i="16"/>
  <c r="Z33" i="16"/>
  <c r="Z32" i="16"/>
  <c r="Z26" i="16"/>
  <c r="Z25" i="16"/>
  <c r="Z24" i="16"/>
  <c r="Z23" i="16"/>
  <c r="Z22" i="16"/>
  <c r="Z21" i="16"/>
  <c r="Z20" i="16"/>
  <c r="Z19" i="16"/>
  <c r="Z18" i="16"/>
  <c r="Z17" i="16"/>
  <c r="Z16" i="16"/>
  <c r="Z15" i="16"/>
  <c r="Z14" i="16"/>
  <c r="Z13" i="16"/>
  <c r="Z11" i="16"/>
  <c r="Z9" i="16"/>
  <c r="Z8" i="16"/>
  <c r="Z7" i="16"/>
  <c r="Z6" i="16"/>
  <c r="Z5" i="16"/>
  <c r="Z4" i="16"/>
  <c r="Z3" i="16"/>
  <c r="W3" i="16"/>
  <c r="D7" i="14" s="1"/>
  <c r="V3" i="16"/>
  <c r="D6" i="14" s="1"/>
  <c r="U3" i="16"/>
  <c r="D5" i="14" s="1"/>
  <c r="T3" i="16"/>
  <c r="D4" i="14" s="1"/>
  <c r="S3" i="16"/>
  <c r="D3" i="14" s="1"/>
  <c r="D8" i="14" s="1"/>
  <c r="Q3" i="16"/>
  <c r="X3" i="16" l="1"/>
  <c r="Z108" i="13" l="1"/>
  <c r="W108" i="13"/>
  <c r="V108" i="13"/>
  <c r="U108" i="13"/>
  <c r="T108" i="13"/>
  <c r="S108" i="13"/>
  <c r="Q108" i="13"/>
  <c r="Z107" i="13"/>
  <c r="W107" i="13"/>
  <c r="V107" i="13"/>
  <c r="U107" i="13"/>
  <c r="T107" i="13"/>
  <c r="S107" i="13"/>
  <c r="Q107" i="13"/>
  <c r="Z106" i="13"/>
  <c r="W106" i="13"/>
  <c r="V106" i="13"/>
  <c r="U106" i="13"/>
  <c r="T106" i="13"/>
  <c r="S106" i="13"/>
  <c r="Q106" i="13"/>
  <c r="Z105" i="13"/>
  <c r="W105" i="13"/>
  <c r="V105" i="13"/>
  <c r="U105" i="13"/>
  <c r="T105" i="13"/>
  <c r="S105" i="13"/>
  <c r="Q105" i="13"/>
  <c r="Z104" i="13"/>
  <c r="W104" i="13"/>
  <c r="V104" i="13"/>
  <c r="U104" i="13"/>
  <c r="T104" i="13"/>
  <c r="S104" i="13"/>
  <c r="Q104" i="13"/>
  <c r="Z103" i="13"/>
  <c r="W103" i="13"/>
  <c r="V103" i="13"/>
  <c r="U103" i="13"/>
  <c r="T103" i="13"/>
  <c r="S103" i="13"/>
  <c r="Q103" i="13"/>
  <c r="Z102" i="13"/>
  <c r="W102" i="13"/>
  <c r="V102" i="13"/>
  <c r="U102" i="13"/>
  <c r="T102" i="13"/>
  <c r="S102" i="13"/>
  <c r="Q102" i="13"/>
  <c r="Z101" i="13"/>
  <c r="W101" i="13"/>
  <c r="V101" i="13"/>
  <c r="U101" i="13"/>
  <c r="T101" i="13"/>
  <c r="S101" i="13"/>
  <c r="Q101" i="13"/>
  <c r="Z100" i="13"/>
  <c r="W100" i="13"/>
  <c r="V100" i="13"/>
  <c r="U100" i="13"/>
  <c r="T100" i="13"/>
  <c r="S100" i="13"/>
  <c r="Q100" i="13"/>
  <c r="Z99" i="13"/>
  <c r="W99" i="13"/>
  <c r="V99" i="13"/>
  <c r="U99" i="13"/>
  <c r="T99" i="13"/>
  <c r="S99" i="13"/>
  <c r="Q99" i="13"/>
  <c r="Z98" i="13"/>
  <c r="W98" i="13"/>
  <c r="V98" i="13"/>
  <c r="U98" i="13"/>
  <c r="T98" i="13"/>
  <c r="S98" i="13"/>
  <c r="Q98" i="13"/>
  <c r="Z97" i="13"/>
  <c r="W97" i="13"/>
  <c r="V97" i="13"/>
  <c r="U97" i="13"/>
  <c r="T97" i="13"/>
  <c r="S97" i="13"/>
  <c r="Q97" i="13"/>
  <c r="Z96" i="13"/>
  <c r="W96" i="13"/>
  <c r="V96" i="13"/>
  <c r="U96" i="13"/>
  <c r="T96" i="13"/>
  <c r="S96" i="13"/>
  <c r="Q96" i="13"/>
  <c r="Z95" i="13"/>
  <c r="W95" i="13"/>
  <c r="V95" i="13"/>
  <c r="U95" i="13"/>
  <c r="T95" i="13"/>
  <c r="S95" i="13"/>
  <c r="Q95" i="13"/>
  <c r="Z94" i="13"/>
  <c r="W94" i="13"/>
  <c r="V94" i="13"/>
  <c r="U94" i="13"/>
  <c r="T94" i="13"/>
  <c r="S94" i="13"/>
  <c r="Q94" i="13"/>
  <c r="Z93" i="13"/>
  <c r="W93" i="13"/>
  <c r="V93" i="13"/>
  <c r="U93" i="13"/>
  <c r="T93" i="13"/>
  <c r="S93" i="13"/>
  <c r="Q93" i="13"/>
  <c r="Z92" i="13"/>
  <c r="W92" i="13"/>
  <c r="V92" i="13"/>
  <c r="U92" i="13"/>
  <c r="T92" i="13"/>
  <c r="S92" i="13"/>
  <c r="Q92" i="13"/>
  <c r="Z91" i="13"/>
  <c r="W91" i="13"/>
  <c r="V91" i="13"/>
  <c r="U91" i="13"/>
  <c r="T91" i="13"/>
  <c r="S91" i="13"/>
  <c r="Q91" i="13"/>
  <c r="Z90" i="13"/>
  <c r="W90" i="13"/>
  <c r="V90" i="13"/>
  <c r="U90" i="13"/>
  <c r="T90" i="13"/>
  <c r="S90" i="13"/>
  <c r="Q90" i="13"/>
  <c r="Z89" i="13"/>
  <c r="W89" i="13"/>
  <c r="V89" i="13"/>
  <c r="U89" i="13"/>
  <c r="T89" i="13"/>
  <c r="S89" i="13"/>
  <c r="Q89" i="13"/>
  <c r="Z88" i="13"/>
  <c r="W88" i="13"/>
  <c r="V88" i="13"/>
  <c r="U88" i="13"/>
  <c r="T88" i="13"/>
  <c r="S88" i="13"/>
  <c r="Q88" i="13"/>
  <c r="Z87" i="13"/>
  <c r="W87" i="13"/>
  <c r="V87" i="13"/>
  <c r="U87" i="13"/>
  <c r="T87" i="13"/>
  <c r="S87" i="13"/>
  <c r="Q87" i="13"/>
  <c r="Z86" i="13"/>
  <c r="W86" i="13"/>
  <c r="V86" i="13"/>
  <c r="U86" i="13"/>
  <c r="T86" i="13"/>
  <c r="S86" i="13"/>
  <c r="Q86" i="13"/>
  <c r="Z85" i="13"/>
  <c r="W85" i="13"/>
  <c r="V85" i="13"/>
  <c r="U85" i="13"/>
  <c r="T85" i="13"/>
  <c r="S85" i="13"/>
  <c r="Q85" i="13"/>
  <c r="Z84" i="13"/>
  <c r="W84" i="13"/>
  <c r="V84" i="13"/>
  <c r="U84" i="13"/>
  <c r="T84" i="13"/>
  <c r="S84" i="13"/>
  <c r="Q84" i="13"/>
  <c r="Z83" i="13"/>
  <c r="W83" i="13"/>
  <c r="V83" i="13"/>
  <c r="U83" i="13"/>
  <c r="T83" i="13"/>
  <c r="S83" i="13"/>
  <c r="Q83" i="13"/>
  <c r="Z82" i="13"/>
  <c r="W82" i="13"/>
  <c r="V82" i="13"/>
  <c r="U82" i="13"/>
  <c r="T82" i="13"/>
  <c r="S82" i="13"/>
  <c r="Q82" i="13"/>
  <c r="Z81" i="13"/>
  <c r="W81" i="13"/>
  <c r="V81" i="13"/>
  <c r="U81" i="13"/>
  <c r="T81" i="13"/>
  <c r="S81" i="13"/>
  <c r="Q81" i="13"/>
  <c r="Z80" i="13"/>
  <c r="W80" i="13"/>
  <c r="V80" i="13"/>
  <c r="U80" i="13"/>
  <c r="T80" i="13"/>
  <c r="S80" i="13"/>
  <c r="Q80" i="13"/>
  <c r="Z79" i="13"/>
  <c r="W79" i="13"/>
  <c r="V79" i="13"/>
  <c r="U79" i="13"/>
  <c r="T79" i="13"/>
  <c r="S79" i="13"/>
  <c r="Q79" i="13"/>
  <c r="Z78" i="13"/>
  <c r="W78" i="13"/>
  <c r="V78" i="13"/>
  <c r="U78" i="13"/>
  <c r="T78" i="13"/>
  <c r="S78" i="13"/>
  <c r="Q78" i="13"/>
  <c r="Z77" i="13"/>
  <c r="W77" i="13"/>
  <c r="V77" i="13"/>
  <c r="U77" i="13"/>
  <c r="T77" i="13"/>
  <c r="S77" i="13"/>
  <c r="Q77" i="13"/>
  <c r="Z76" i="13"/>
  <c r="W76" i="13"/>
  <c r="V76" i="13"/>
  <c r="U76" i="13"/>
  <c r="T76" i="13"/>
  <c r="S76" i="13"/>
  <c r="Q76" i="13"/>
  <c r="Z75" i="13"/>
  <c r="W75" i="13"/>
  <c r="V75" i="13"/>
  <c r="U75" i="13"/>
  <c r="T75" i="13"/>
  <c r="S75" i="13"/>
  <c r="Q75" i="13"/>
  <c r="Z74" i="13"/>
  <c r="W74" i="13"/>
  <c r="V74" i="13"/>
  <c r="U74" i="13"/>
  <c r="T74" i="13"/>
  <c r="S74" i="13"/>
  <c r="Q74" i="13"/>
  <c r="Z73" i="13"/>
  <c r="W73" i="13"/>
  <c r="V73" i="13"/>
  <c r="U73" i="13"/>
  <c r="T73" i="13"/>
  <c r="S73" i="13"/>
  <c r="Q73" i="13"/>
  <c r="Z72" i="13"/>
  <c r="W72" i="13"/>
  <c r="V72" i="13"/>
  <c r="U72" i="13"/>
  <c r="T72" i="13"/>
  <c r="S72" i="13"/>
  <c r="Q72" i="13"/>
  <c r="Z71" i="13"/>
  <c r="W71" i="13"/>
  <c r="V71" i="13"/>
  <c r="U71" i="13"/>
  <c r="T71" i="13"/>
  <c r="X71" i="13" s="1"/>
  <c r="S71" i="13"/>
  <c r="Q71" i="13"/>
  <c r="Z70" i="13"/>
  <c r="W70" i="13"/>
  <c r="V70" i="13"/>
  <c r="U70" i="13"/>
  <c r="T70" i="13"/>
  <c r="S70" i="13"/>
  <c r="Q70" i="13"/>
  <c r="Z69" i="13"/>
  <c r="W69" i="13"/>
  <c r="V69" i="13"/>
  <c r="U69" i="13"/>
  <c r="T69" i="13"/>
  <c r="S69" i="13"/>
  <c r="Q69" i="13"/>
  <c r="Z68" i="13"/>
  <c r="W68" i="13"/>
  <c r="V68" i="13"/>
  <c r="U68" i="13"/>
  <c r="T68" i="13"/>
  <c r="S68" i="13"/>
  <c r="Q68" i="13"/>
  <c r="Z67" i="13"/>
  <c r="W67" i="13"/>
  <c r="V67" i="13"/>
  <c r="U67" i="13"/>
  <c r="T67" i="13"/>
  <c r="S67" i="13"/>
  <c r="Q67" i="13"/>
  <c r="Z66" i="13"/>
  <c r="W66" i="13"/>
  <c r="V66" i="13"/>
  <c r="U66" i="13"/>
  <c r="T66" i="13"/>
  <c r="S66" i="13"/>
  <c r="Q66" i="13"/>
  <c r="Z65" i="13"/>
  <c r="W65" i="13"/>
  <c r="V65" i="13"/>
  <c r="U65" i="13"/>
  <c r="T65" i="13"/>
  <c r="S65" i="13"/>
  <c r="Q65" i="13"/>
  <c r="Z64" i="13"/>
  <c r="W64" i="13"/>
  <c r="V64" i="13"/>
  <c r="U64" i="13"/>
  <c r="T64" i="13"/>
  <c r="S64" i="13"/>
  <c r="Q64" i="13"/>
  <c r="Z63" i="13"/>
  <c r="W63" i="13"/>
  <c r="V63" i="13"/>
  <c r="U63" i="13"/>
  <c r="T63" i="13"/>
  <c r="S63" i="13"/>
  <c r="Q63" i="13"/>
  <c r="Z62" i="13"/>
  <c r="W62" i="13"/>
  <c r="V62" i="13"/>
  <c r="U62" i="13"/>
  <c r="T62" i="13"/>
  <c r="S62" i="13"/>
  <c r="Q62" i="13"/>
  <c r="Z61" i="13"/>
  <c r="W61" i="13"/>
  <c r="V61" i="13"/>
  <c r="U61" i="13"/>
  <c r="T61" i="13"/>
  <c r="S61" i="13"/>
  <c r="Q61" i="13"/>
  <c r="Z60" i="13"/>
  <c r="W60" i="13"/>
  <c r="V60" i="13"/>
  <c r="U60" i="13"/>
  <c r="T60" i="13"/>
  <c r="S60" i="13"/>
  <c r="Q60" i="13"/>
  <c r="Z59" i="13"/>
  <c r="W59" i="13"/>
  <c r="V59" i="13"/>
  <c r="U59" i="13"/>
  <c r="T59" i="13"/>
  <c r="S59" i="13"/>
  <c r="Q59" i="13"/>
  <c r="Z58" i="13"/>
  <c r="W58" i="13"/>
  <c r="V58" i="13"/>
  <c r="U58" i="13"/>
  <c r="T58" i="13"/>
  <c r="S58" i="13"/>
  <c r="Q58" i="13"/>
  <c r="Z57" i="13"/>
  <c r="W57" i="13"/>
  <c r="V57" i="13"/>
  <c r="U57" i="13"/>
  <c r="T57" i="13"/>
  <c r="S57" i="13"/>
  <c r="Q57" i="13"/>
  <c r="Z56" i="13"/>
  <c r="W56" i="13"/>
  <c r="V56" i="13"/>
  <c r="U56" i="13"/>
  <c r="T56" i="13"/>
  <c r="S56" i="13"/>
  <c r="Q56" i="13"/>
  <c r="Z55" i="13"/>
  <c r="W55" i="13"/>
  <c r="V55" i="13"/>
  <c r="U55" i="13"/>
  <c r="T55" i="13"/>
  <c r="S55" i="13"/>
  <c r="Q55" i="13"/>
  <c r="Z54" i="13"/>
  <c r="W54" i="13"/>
  <c r="V54" i="13"/>
  <c r="U54" i="13"/>
  <c r="T54" i="13"/>
  <c r="S54" i="13"/>
  <c r="Q54" i="13"/>
  <c r="Z53" i="13"/>
  <c r="W53" i="13"/>
  <c r="V53" i="13"/>
  <c r="U53" i="13"/>
  <c r="T53" i="13"/>
  <c r="S53" i="13"/>
  <c r="Q53" i="13"/>
  <c r="Z52" i="13"/>
  <c r="W52" i="13"/>
  <c r="V52" i="13"/>
  <c r="U52" i="13"/>
  <c r="T52" i="13"/>
  <c r="S52" i="13"/>
  <c r="Q52" i="13"/>
  <c r="Z51" i="13"/>
  <c r="W51" i="13"/>
  <c r="V51" i="13"/>
  <c r="U51" i="13"/>
  <c r="T51" i="13"/>
  <c r="S51" i="13"/>
  <c r="Q51" i="13"/>
  <c r="Z50" i="13"/>
  <c r="W50" i="13"/>
  <c r="V50" i="13"/>
  <c r="U50" i="13"/>
  <c r="T50" i="13"/>
  <c r="S50" i="13"/>
  <c r="Q50" i="13"/>
  <c r="Z49" i="13"/>
  <c r="W49" i="13"/>
  <c r="V49" i="13"/>
  <c r="U49" i="13"/>
  <c r="T49" i="13"/>
  <c r="S49" i="13"/>
  <c r="Q49" i="13"/>
  <c r="Z48" i="13"/>
  <c r="W48" i="13"/>
  <c r="V48" i="13"/>
  <c r="U48" i="13"/>
  <c r="T48" i="13"/>
  <c r="S48" i="13"/>
  <c r="Q48" i="13"/>
  <c r="Z47" i="13"/>
  <c r="W47" i="13"/>
  <c r="V47" i="13"/>
  <c r="U47" i="13"/>
  <c r="T47" i="13"/>
  <c r="S47" i="13"/>
  <c r="Q47" i="13"/>
  <c r="Z46" i="13"/>
  <c r="W46" i="13"/>
  <c r="V46" i="13"/>
  <c r="U46" i="13"/>
  <c r="T46" i="13"/>
  <c r="S46" i="13"/>
  <c r="Q46" i="13"/>
  <c r="Z45" i="13"/>
  <c r="W45" i="13"/>
  <c r="V45" i="13"/>
  <c r="U45" i="13"/>
  <c r="T45" i="13"/>
  <c r="S45" i="13"/>
  <c r="Q45" i="13"/>
  <c r="Z44" i="13"/>
  <c r="W44" i="13"/>
  <c r="V44" i="13"/>
  <c r="U44" i="13"/>
  <c r="T44" i="13"/>
  <c r="S44" i="13"/>
  <c r="Q44" i="13"/>
  <c r="Z43" i="13"/>
  <c r="W43" i="13"/>
  <c r="V43" i="13"/>
  <c r="U43" i="13"/>
  <c r="T43" i="13"/>
  <c r="S43" i="13"/>
  <c r="Q43" i="13"/>
  <c r="Z42" i="13"/>
  <c r="W42" i="13"/>
  <c r="V42" i="13"/>
  <c r="U42" i="13"/>
  <c r="T42" i="13"/>
  <c r="S42" i="13"/>
  <c r="Q42" i="13"/>
  <c r="Z41" i="13"/>
  <c r="W41" i="13"/>
  <c r="V41" i="13"/>
  <c r="U41" i="13"/>
  <c r="T41" i="13"/>
  <c r="S41" i="13"/>
  <c r="Q41" i="13"/>
  <c r="Z40" i="13"/>
  <c r="W40" i="13"/>
  <c r="V40" i="13"/>
  <c r="U40" i="13"/>
  <c r="T40" i="13"/>
  <c r="S40" i="13"/>
  <c r="Q40" i="13"/>
  <c r="Z39" i="13"/>
  <c r="W39" i="13"/>
  <c r="V39" i="13"/>
  <c r="U39" i="13"/>
  <c r="T39" i="13"/>
  <c r="S39" i="13"/>
  <c r="Q39" i="13"/>
  <c r="Z38" i="13"/>
  <c r="W38" i="13"/>
  <c r="V38" i="13"/>
  <c r="U38" i="13"/>
  <c r="T38" i="13"/>
  <c r="S38" i="13"/>
  <c r="Q38" i="13"/>
  <c r="Z37" i="13"/>
  <c r="W37" i="13"/>
  <c r="V37" i="13"/>
  <c r="U37" i="13"/>
  <c r="T37" i="13"/>
  <c r="S37" i="13"/>
  <c r="Q37" i="13"/>
  <c r="Z36" i="13"/>
  <c r="W36" i="13"/>
  <c r="V36" i="13"/>
  <c r="U36" i="13"/>
  <c r="T36" i="13"/>
  <c r="S36" i="13"/>
  <c r="Q36" i="13"/>
  <c r="Z35" i="13"/>
  <c r="W35" i="13"/>
  <c r="V35" i="13"/>
  <c r="U35" i="13"/>
  <c r="T35" i="13"/>
  <c r="S35" i="13"/>
  <c r="Q35" i="13"/>
  <c r="Z34" i="13"/>
  <c r="W34" i="13"/>
  <c r="V34" i="13"/>
  <c r="U34" i="13"/>
  <c r="T34" i="13"/>
  <c r="S34" i="13"/>
  <c r="Q34" i="13"/>
  <c r="Z33" i="13"/>
  <c r="W33" i="13"/>
  <c r="V33" i="13"/>
  <c r="U33" i="13"/>
  <c r="T33" i="13"/>
  <c r="S33" i="13"/>
  <c r="Q33" i="13"/>
  <c r="Z32" i="13"/>
  <c r="W32" i="13"/>
  <c r="V32" i="13"/>
  <c r="U32" i="13"/>
  <c r="T32" i="13"/>
  <c r="S32" i="13"/>
  <c r="Q32" i="13"/>
  <c r="Z31" i="13"/>
  <c r="W31" i="13"/>
  <c r="V31" i="13"/>
  <c r="U31" i="13"/>
  <c r="T31" i="13"/>
  <c r="S31" i="13"/>
  <c r="Q31" i="13"/>
  <c r="Z30" i="13"/>
  <c r="W30" i="13"/>
  <c r="V30" i="13"/>
  <c r="U30" i="13"/>
  <c r="T30" i="13"/>
  <c r="S30" i="13"/>
  <c r="Q30" i="13"/>
  <c r="Z29" i="13"/>
  <c r="W29" i="13"/>
  <c r="V29" i="13"/>
  <c r="U29" i="13"/>
  <c r="T29" i="13"/>
  <c r="S29" i="13"/>
  <c r="Q29" i="13"/>
  <c r="Z28" i="13"/>
  <c r="W28" i="13"/>
  <c r="V28" i="13"/>
  <c r="U28" i="13"/>
  <c r="T28" i="13"/>
  <c r="S28" i="13"/>
  <c r="Q28" i="13"/>
  <c r="Z27" i="13"/>
  <c r="W27" i="13"/>
  <c r="V27" i="13"/>
  <c r="U27" i="13"/>
  <c r="T27" i="13"/>
  <c r="S27" i="13"/>
  <c r="Q27" i="13"/>
  <c r="Z26" i="13"/>
  <c r="W26" i="13"/>
  <c r="V26" i="13"/>
  <c r="U26" i="13"/>
  <c r="T26" i="13"/>
  <c r="S26" i="13"/>
  <c r="Q26" i="13"/>
  <c r="Z25" i="13"/>
  <c r="W25" i="13"/>
  <c r="V25" i="13"/>
  <c r="U25" i="13"/>
  <c r="T25" i="13"/>
  <c r="S25" i="13"/>
  <c r="Q25" i="13"/>
  <c r="Z24" i="13"/>
  <c r="W24" i="13"/>
  <c r="V24" i="13"/>
  <c r="U24" i="13"/>
  <c r="T24" i="13"/>
  <c r="S24" i="13"/>
  <c r="Q24" i="13"/>
  <c r="Z23" i="13"/>
  <c r="W23" i="13"/>
  <c r="V23" i="13"/>
  <c r="U23" i="13"/>
  <c r="T23" i="13"/>
  <c r="S23" i="13"/>
  <c r="Q23" i="13"/>
  <c r="Z22" i="13"/>
  <c r="W22" i="13"/>
  <c r="V22" i="13"/>
  <c r="U22" i="13"/>
  <c r="T22" i="13"/>
  <c r="S22" i="13"/>
  <c r="Q22" i="13"/>
  <c r="Z21" i="13"/>
  <c r="W21" i="13"/>
  <c r="V21" i="13"/>
  <c r="U21" i="13"/>
  <c r="T21" i="13"/>
  <c r="S21" i="13"/>
  <c r="Q21" i="13"/>
  <c r="Z20" i="13"/>
  <c r="W20" i="13"/>
  <c r="V20" i="13"/>
  <c r="U20" i="13"/>
  <c r="T20" i="13"/>
  <c r="S20" i="13"/>
  <c r="Q20" i="13"/>
  <c r="Z19" i="13"/>
  <c r="W19" i="13"/>
  <c r="V19" i="13"/>
  <c r="U19" i="13"/>
  <c r="T19" i="13"/>
  <c r="S19" i="13"/>
  <c r="Q19" i="13"/>
  <c r="Z18" i="13"/>
  <c r="W18" i="13"/>
  <c r="V18" i="13"/>
  <c r="U18" i="13"/>
  <c r="T18" i="13"/>
  <c r="S18" i="13"/>
  <c r="Q18" i="13"/>
  <c r="Z17" i="13"/>
  <c r="W17" i="13"/>
  <c r="V17" i="13"/>
  <c r="U17" i="13"/>
  <c r="T17" i="13"/>
  <c r="S17" i="13"/>
  <c r="Q17" i="13"/>
  <c r="Z16" i="13"/>
  <c r="W16" i="13"/>
  <c r="V16" i="13"/>
  <c r="U16" i="13"/>
  <c r="T16" i="13"/>
  <c r="S16" i="13"/>
  <c r="Q16" i="13"/>
  <c r="Z15" i="13"/>
  <c r="W15" i="13"/>
  <c r="V15" i="13"/>
  <c r="U15" i="13"/>
  <c r="T15" i="13"/>
  <c r="S15" i="13"/>
  <c r="Q15" i="13"/>
  <c r="Z14" i="13"/>
  <c r="W14" i="13"/>
  <c r="V14" i="13"/>
  <c r="U14" i="13"/>
  <c r="T14" i="13"/>
  <c r="S14" i="13"/>
  <c r="Q14" i="13"/>
  <c r="Z13" i="13"/>
  <c r="W13" i="13"/>
  <c r="V13" i="13"/>
  <c r="U13" i="13"/>
  <c r="T13" i="13"/>
  <c r="S13" i="13"/>
  <c r="Q13" i="13"/>
  <c r="Z12" i="13"/>
  <c r="W12" i="13"/>
  <c r="V12" i="13"/>
  <c r="U12" i="13"/>
  <c r="T12" i="13"/>
  <c r="S12" i="13"/>
  <c r="Q12" i="13"/>
  <c r="Z11" i="13"/>
  <c r="W11" i="13"/>
  <c r="V11" i="13"/>
  <c r="U11" i="13"/>
  <c r="T11" i="13"/>
  <c r="S11" i="13"/>
  <c r="Q11" i="13"/>
  <c r="Z10" i="13"/>
  <c r="W10" i="13"/>
  <c r="V10" i="13"/>
  <c r="U10" i="13"/>
  <c r="T10" i="13"/>
  <c r="S10" i="13"/>
  <c r="Q10" i="13"/>
  <c r="Z9" i="13"/>
  <c r="W9" i="13"/>
  <c r="V9" i="13"/>
  <c r="U9" i="13"/>
  <c r="T9" i="13"/>
  <c r="S9" i="13"/>
  <c r="Q9" i="13"/>
  <c r="Z8" i="13"/>
  <c r="W8" i="13"/>
  <c r="V8" i="13"/>
  <c r="U8" i="13"/>
  <c r="T8" i="13"/>
  <c r="S8" i="13"/>
  <c r="Q8" i="13"/>
  <c r="Z7" i="13"/>
  <c r="W7" i="13"/>
  <c r="V7" i="13"/>
  <c r="U7" i="13"/>
  <c r="T7" i="13"/>
  <c r="S7" i="13"/>
  <c r="Q7" i="13"/>
  <c r="Z6" i="13"/>
  <c r="W6" i="13"/>
  <c r="V6" i="13"/>
  <c r="U6" i="13"/>
  <c r="T6" i="13"/>
  <c r="S6" i="13"/>
  <c r="Q6" i="13"/>
  <c r="Z5" i="13"/>
  <c r="W5" i="13"/>
  <c r="V5" i="13"/>
  <c r="U5" i="13"/>
  <c r="T5" i="13"/>
  <c r="S5" i="13"/>
  <c r="Q5" i="13"/>
  <c r="Z4" i="13"/>
  <c r="W4" i="13"/>
  <c r="V4" i="13"/>
  <c r="U4" i="13"/>
  <c r="T4" i="13"/>
  <c r="S4" i="13"/>
  <c r="Q4" i="13"/>
  <c r="Z3" i="13"/>
  <c r="W3" i="13"/>
  <c r="V3" i="13"/>
  <c r="U3" i="13"/>
  <c r="T3" i="13"/>
  <c r="S3" i="13"/>
  <c r="Q3" i="13"/>
  <c r="X58" i="13" l="1"/>
  <c r="C4" i="14"/>
  <c r="C5" i="14"/>
  <c r="C6" i="14"/>
  <c r="C3" i="14"/>
  <c r="C7" i="14"/>
  <c r="X14" i="13"/>
  <c r="X42" i="13"/>
  <c r="X55" i="13"/>
  <c r="X6" i="13"/>
  <c r="X18" i="13"/>
  <c r="X26" i="13"/>
  <c r="X39" i="13"/>
  <c r="X90" i="13"/>
  <c r="X10" i="13"/>
  <c r="X74" i="13"/>
  <c r="X87" i="13"/>
  <c r="X5" i="13"/>
  <c r="X9" i="13"/>
  <c r="X13" i="13"/>
  <c r="X17" i="13"/>
  <c r="X22" i="13"/>
  <c r="X25" i="13"/>
  <c r="X35" i="13"/>
  <c r="X38" i="13"/>
  <c r="X41" i="13"/>
  <c r="X51" i="13"/>
  <c r="X54" i="13"/>
  <c r="X57" i="13"/>
  <c r="X67" i="13"/>
  <c r="X70" i="13"/>
  <c r="X73" i="13"/>
  <c r="X83" i="13"/>
  <c r="X86" i="13"/>
  <c r="X89" i="13"/>
  <c r="X99" i="13"/>
  <c r="X102" i="13"/>
  <c r="X107" i="13"/>
  <c r="X3" i="13"/>
  <c r="X11" i="13"/>
  <c r="X16" i="13"/>
  <c r="X19" i="13"/>
  <c r="X31" i="13"/>
  <c r="X34" i="13"/>
  <c r="X47" i="13"/>
  <c r="X50" i="13"/>
  <c r="X63" i="13"/>
  <c r="X66" i="13"/>
  <c r="X79" i="13"/>
  <c r="X82" i="13"/>
  <c r="X95" i="13"/>
  <c r="X98" i="13"/>
  <c r="X7" i="13"/>
  <c r="X15" i="13"/>
  <c r="X23" i="13"/>
  <c r="X27" i="13"/>
  <c r="X30" i="13"/>
  <c r="X33" i="13"/>
  <c r="X43" i="13"/>
  <c r="X46" i="13"/>
  <c r="X49" i="13"/>
  <c r="X59" i="13"/>
  <c r="X62" i="13"/>
  <c r="X65" i="13"/>
  <c r="X75" i="13"/>
  <c r="X78" i="13"/>
  <c r="X81" i="13"/>
  <c r="X91" i="13"/>
  <c r="X94" i="13"/>
  <c r="X97" i="13"/>
  <c r="X106" i="13"/>
  <c r="X108" i="13"/>
  <c r="X4" i="13"/>
  <c r="X20" i="13"/>
  <c r="X21" i="13"/>
  <c r="X24" i="13"/>
  <c r="X32" i="13"/>
  <c r="X40" i="13"/>
  <c r="X48" i="13"/>
  <c r="X56" i="13"/>
  <c r="X64" i="13"/>
  <c r="X72" i="13"/>
  <c r="X80" i="13"/>
  <c r="X88" i="13"/>
  <c r="X96" i="13"/>
  <c r="X103" i="13"/>
  <c r="X8" i="13"/>
  <c r="X29" i="13"/>
  <c r="X37" i="13"/>
  <c r="X45" i="13"/>
  <c r="X53" i="13"/>
  <c r="X61" i="13"/>
  <c r="X69" i="13"/>
  <c r="X77" i="13"/>
  <c r="X85" i="13"/>
  <c r="X93" i="13"/>
  <c r="X101" i="13"/>
  <c r="X105" i="13"/>
  <c r="X12" i="13"/>
  <c r="X28" i="13"/>
  <c r="X36" i="13"/>
  <c r="X44" i="13"/>
  <c r="X52" i="13"/>
  <c r="X60" i="13"/>
  <c r="X68" i="13"/>
  <c r="X76" i="13"/>
  <c r="X84" i="13"/>
  <c r="X92" i="13"/>
  <c r="X100" i="13"/>
  <c r="X104" i="13"/>
  <c r="C8" i="14" l="1"/>
  <c r="W44" i="1"/>
  <c r="V44" i="1"/>
  <c r="U44" i="1"/>
  <c r="T44" i="1"/>
  <c r="S44" i="1"/>
  <c r="Q44" i="1"/>
  <c r="W45" i="1"/>
  <c r="V45" i="1"/>
  <c r="U45" i="1"/>
  <c r="T45" i="1"/>
  <c r="S45" i="1"/>
  <c r="Q45" i="1"/>
  <c r="Q42" i="1"/>
  <c r="Z41" i="1"/>
  <c r="G41" i="1" a="1"/>
  <c r="G41" i="1" s="1"/>
  <c r="C41" i="1"/>
  <c r="Z20" i="1"/>
  <c r="W20" i="1"/>
  <c r="V20" i="1"/>
  <c r="U20" i="1"/>
  <c r="T20" i="1"/>
  <c r="S20" i="1"/>
  <c r="Q20" i="1"/>
  <c r="G20" i="1" a="1"/>
  <c r="G20" i="1" s="1"/>
  <c r="E20" i="1" a="1"/>
  <c r="E20" i="1" s="1"/>
  <c r="C20" i="1"/>
  <c r="Z4" i="1"/>
  <c r="W4" i="1"/>
  <c r="V4" i="1"/>
  <c r="U4" i="1"/>
  <c r="T4" i="1"/>
  <c r="S4" i="1"/>
  <c r="Q4" i="1"/>
  <c r="W42" i="1"/>
  <c r="V42" i="1"/>
  <c r="U42" i="1"/>
  <c r="T42" i="1"/>
  <c r="S42" i="1"/>
  <c r="S41" i="1"/>
  <c r="W41" i="1"/>
  <c r="V41" i="1"/>
  <c r="U41" i="1"/>
  <c r="T41" i="1"/>
  <c r="Q41" i="1"/>
  <c r="Z38" i="1"/>
  <c r="Z37" i="1"/>
  <c r="W38" i="1"/>
  <c r="V38" i="1"/>
  <c r="U38" i="1"/>
  <c r="T38" i="1"/>
  <c r="S38" i="1"/>
  <c r="Q38" i="1"/>
  <c r="G38" i="1" a="1"/>
  <c r="G38" i="1" s="1"/>
  <c r="E38" i="1" a="1"/>
  <c r="E38" i="1" s="1"/>
  <c r="C38" i="1"/>
  <c r="Z36" i="1"/>
  <c r="Z35" i="1"/>
  <c r="Q37" i="1"/>
  <c r="Q36" i="1"/>
  <c r="G36" i="1" a="1"/>
  <c r="G36" i="1" s="1"/>
  <c r="E36" i="1" a="1"/>
  <c r="E36" i="1" s="1"/>
  <c r="C36" i="1"/>
  <c r="W37" i="1"/>
  <c r="V37" i="1"/>
  <c r="U37" i="1"/>
  <c r="T37" i="1"/>
  <c r="S37" i="1"/>
  <c r="S36" i="1"/>
  <c r="T36" i="1"/>
  <c r="U36" i="1"/>
  <c r="V36" i="1"/>
  <c r="W35" i="1"/>
  <c r="V35" i="1"/>
  <c r="U35" i="1"/>
  <c r="T35" i="1"/>
  <c r="S35" i="1"/>
  <c r="Q35" i="1"/>
  <c r="G37" i="1" a="1"/>
  <c r="G37" i="1" s="1"/>
  <c r="G35" i="1" a="1"/>
  <c r="G35" i="1" s="1"/>
  <c r="E37" i="1" a="1"/>
  <c r="E37" i="1" s="1"/>
  <c r="E35" i="1" a="1"/>
  <c r="E35" i="1" s="1"/>
  <c r="C37" i="1"/>
  <c r="C35" i="1"/>
  <c r="Z34" i="1"/>
  <c r="S34" i="1"/>
  <c r="T34" i="1"/>
  <c r="U34" i="1"/>
  <c r="V34" i="1"/>
  <c r="W34" i="1"/>
  <c r="Q34" i="1"/>
  <c r="G34" i="1" a="1"/>
  <c r="G34" i="1" s="1"/>
  <c r="E34" i="1" a="1"/>
  <c r="E34" i="1" s="1"/>
  <c r="C34" i="1"/>
  <c r="G4" i="1" a="1"/>
  <c r="G4" i="1" s="1"/>
  <c r="E4" i="1" a="1"/>
  <c r="E4" i="1" s="1"/>
  <c r="C4" i="1"/>
  <c r="Z19" i="1"/>
  <c r="T19" i="1"/>
  <c r="U19" i="1"/>
  <c r="V19" i="1"/>
  <c r="Q19" i="1"/>
  <c r="G19" i="1" a="1"/>
  <c r="G19" i="1" s="1"/>
  <c r="E19" i="1" a="1"/>
  <c r="E19" i="1" s="1"/>
  <c r="C19" i="1"/>
  <c r="V23" i="1"/>
  <c r="Z77" i="1"/>
  <c r="Z74" i="1"/>
  <c r="S74" i="1"/>
  <c r="T74" i="1"/>
  <c r="U74" i="1"/>
  <c r="V74" i="1"/>
  <c r="W74" i="1"/>
  <c r="Q74" i="1"/>
  <c r="Z73" i="1"/>
  <c r="S73" i="1"/>
  <c r="T73" i="1"/>
  <c r="U73" i="1"/>
  <c r="V73" i="1"/>
  <c r="W73" i="1"/>
  <c r="Q73" i="1"/>
  <c r="E74" i="1" a="1"/>
  <c r="E74" i="1" s="1"/>
  <c r="E73" i="1" a="1"/>
  <c r="E73" i="1" s="1"/>
  <c r="C74" i="1"/>
  <c r="C73" i="1"/>
  <c r="Q48" i="1"/>
  <c r="X37" i="1" l="1"/>
  <c r="X38" i="1"/>
  <c r="X45" i="1"/>
  <c r="X44" i="1"/>
  <c r="X20" i="1"/>
  <c r="X42" i="1"/>
  <c r="X4" i="1"/>
  <c r="X41" i="1"/>
  <c r="X19" i="1"/>
  <c r="X36" i="1"/>
  <c r="X34" i="1"/>
  <c r="X35" i="1"/>
  <c r="X73" i="1"/>
  <c r="X74" i="1"/>
  <c r="Q47" i="1"/>
  <c r="Q46" i="1"/>
  <c r="G27" i="1" a="1"/>
  <c r="G27" i="1" s="1"/>
  <c r="Q6" i="1"/>
  <c r="Q7" i="1"/>
  <c r="Q8" i="1"/>
  <c r="Q9" i="1"/>
  <c r="Q10" i="1"/>
  <c r="Q11" i="1"/>
  <c r="Q12" i="1"/>
  <c r="Q13" i="1"/>
  <c r="Q14" i="1"/>
  <c r="Q15" i="1"/>
  <c r="Q16" i="1"/>
  <c r="Q17" i="1"/>
  <c r="Q18" i="1"/>
  <c r="Q21" i="1"/>
  <c r="Q22" i="1"/>
  <c r="Q23" i="1"/>
  <c r="Q24" i="1"/>
  <c r="Q25" i="1"/>
  <c r="Q26" i="1"/>
  <c r="Q27" i="1"/>
  <c r="Q28" i="1"/>
  <c r="Q29" i="1"/>
  <c r="Q30" i="1"/>
  <c r="Q31" i="1"/>
  <c r="Q32" i="1"/>
  <c r="Q33" i="1"/>
  <c r="Q39" i="1"/>
  <c r="Q40" i="1"/>
  <c r="Q50" i="1"/>
  <c r="Q51" i="1"/>
  <c r="Q52" i="1"/>
  <c r="Q53" i="1"/>
  <c r="Q54" i="1"/>
  <c r="Q55" i="1"/>
  <c r="Q56" i="1"/>
  <c r="Q57" i="1"/>
  <c r="Q58" i="1"/>
  <c r="Q59" i="1"/>
  <c r="Q60" i="1"/>
  <c r="Q61" i="1"/>
  <c r="Q62" i="1"/>
  <c r="Q63" i="1"/>
  <c r="Q64" i="1"/>
  <c r="Q65" i="1"/>
  <c r="Q66" i="1"/>
  <c r="Q67" i="1"/>
  <c r="Q68" i="1"/>
  <c r="Q69" i="1"/>
  <c r="Q70" i="1"/>
  <c r="Q71" i="1"/>
  <c r="Q72" i="1"/>
  <c r="Q75" i="1"/>
  <c r="Q76" i="1"/>
  <c r="Q77" i="1"/>
  <c r="Q78" i="1"/>
  <c r="Q79" i="1"/>
  <c r="Q80" i="1"/>
  <c r="Q81" i="1"/>
  <c r="Q82" i="1"/>
  <c r="Q83" i="1"/>
  <c r="Q84" i="1"/>
  <c r="Q86" i="1"/>
  <c r="Q3" i="1"/>
  <c r="Z5" i="1"/>
  <c r="Z6" i="1"/>
  <c r="Z7" i="1"/>
  <c r="Z8" i="1"/>
  <c r="Z9" i="1"/>
  <c r="Z10" i="1"/>
  <c r="Z11" i="1"/>
  <c r="Z12" i="1"/>
  <c r="Z13" i="1"/>
  <c r="Z14" i="1"/>
  <c r="Z15" i="1"/>
  <c r="Z16" i="1"/>
  <c r="Z17" i="1"/>
  <c r="Z18" i="1"/>
  <c r="Z21" i="1"/>
  <c r="Z22" i="1"/>
  <c r="Z23" i="1"/>
  <c r="Z24" i="1"/>
  <c r="Z25" i="1"/>
  <c r="Z26" i="1"/>
  <c r="Z27" i="1"/>
  <c r="Z28" i="1"/>
  <c r="Z29" i="1"/>
  <c r="Z30" i="1"/>
  <c r="Z31" i="1"/>
  <c r="Z32" i="1"/>
  <c r="Z33" i="1"/>
  <c r="Z39" i="1"/>
  <c r="Z40" i="1"/>
  <c r="Z42" i="1"/>
  <c r="Z44" i="1"/>
  <c r="Z45" i="1"/>
  <c r="Z46" i="1"/>
  <c r="Z47" i="1"/>
  <c r="Z48" i="1"/>
  <c r="Z50" i="1"/>
  <c r="Z51" i="1"/>
  <c r="Z52" i="1"/>
  <c r="Z53" i="1"/>
  <c r="Z54" i="1"/>
  <c r="Z55" i="1"/>
  <c r="Z56" i="1"/>
  <c r="Z57" i="1"/>
  <c r="Z58" i="1"/>
  <c r="Z59" i="1"/>
  <c r="Z60" i="1"/>
  <c r="Z61" i="1"/>
  <c r="Z62" i="1"/>
  <c r="Z63" i="1"/>
  <c r="Z64" i="1"/>
  <c r="Z65" i="1"/>
  <c r="Z66" i="1"/>
  <c r="Z67" i="1"/>
  <c r="Z68" i="1"/>
  <c r="Z69" i="1"/>
  <c r="Z70" i="1"/>
  <c r="Z71" i="1"/>
  <c r="Z72" i="1"/>
  <c r="Z75" i="1"/>
  <c r="Z76" i="1"/>
  <c r="Z78" i="1"/>
  <c r="Z79" i="1"/>
  <c r="Z80" i="1"/>
  <c r="Z81" i="1"/>
  <c r="Z82" i="1"/>
  <c r="Z83" i="1"/>
  <c r="Z84" i="1"/>
  <c r="Z85" i="1"/>
  <c r="Z86" i="1"/>
  <c r="S6" i="1"/>
  <c r="T6" i="1"/>
  <c r="U6" i="1"/>
  <c r="V6" i="1"/>
  <c r="W6" i="1"/>
  <c r="S7" i="1"/>
  <c r="T7" i="1"/>
  <c r="U7" i="1"/>
  <c r="V7" i="1"/>
  <c r="W7" i="1"/>
  <c r="S8" i="1"/>
  <c r="T8" i="1"/>
  <c r="U8" i="1"/>
  <c r="V8" i="1"/>
  <c r="W8" i="1"/>
  <c r="S9" i="1"/>
  <c r="T9" i="1"/>
  <c r="U9" i="1"/>
  <c r="V9" i="1"/>
  <c r="W9" i="1"/>
  <c r="S10" i="1"/>
  <c r="T10" i="1"/>
  <c r="U10" i="1"/>
  <c r="V10" i="1"/>
  <c r="W10" i="1"/>
  <c r="S11" i="1"/>
  <c r="T11" i="1"/>
  <c r="U11" i="1"/>
  <c r="V11" i="1"/>
  <c r="W11" i="1"/>
  <c r="S12" i="1"/>
  <c r="T12" i="1"/>
  <c r="U12" i="1"/>
  <c r="V12" i="1"/>
  <c r="W12" i="1"/>
  <c r="S13" i="1"/>
  <c r="T13" i="1"/>
  <c r="U13" i="1"/>
  <c r="V13" i="1"/>
  <c r="W13" i="1"/>
  <c r="S14" i="1"/>
  <c r="T14" i="1"/>
  <c r="U14" i="1"/>
  <c r="V14" i="1"/>
  <c r="W14" i="1"/>
  <c r="S15" i="1"/>
  <c r="T15" i="1"/>
  <c r="U15" i="1"/>
  <c r="V15" i="1"/>
  <c r="W15" i="1"/>
  <c r="S16" i="1"/>
  <c r="T16" i="1"/>
  <c r="U16" i="1"/>
  <c r="V16" i="1"/>
  <c r="W16" i="1"/>
  <c r="S17" i="1"/>
  <c r="T17" i="1"/>
  <c r="U17" i="1"/>
  <c r="V17" i="1"/>
  <c r="W17" i="1"/>
  <c r="S18" i="1"/>
  <c r="T18" i="1"/>
  <c r="U18" i="1"/>
  <c r="V18" i="1"/>
  <c r="W18" i="1"/>
  <c r="S21" i="1"/>
  <c r="T21" i="1"/>
  <c r="U21" i="1"/>
  <c r="V21" i="1"/>
  <c r="W21" i="1"/>
  <c r="S22" i="1"/>
  <c r="T22" i="1"/>
  <c r="U22" i="1"/>
  <c r="V22" i="1"/>
  <c r="W22" i="1"/>
  <c r="S23" i="1"/>
  <c r="T23" i="1"/>
  <c r="U23" i="1"/>
  <c r="W23" i="1"/>
  <c r="S24" i="1"/>
  <c r="T24" i="1"/>
  <c r="U24" i="1"/>
  <c r="V24" i="1"/>
  <c r="W24" i="1"/>
  <c r="S25" i="1"/>
  <c r="T25" i="1"/>
  <c r="U25" i="1"/>
  <c r="V25" i="1"/>
  <c r="W25" i="1"/>
  <c r="S26" i="1"/>
  <c r="T26" i="1"/>
  <c r="U26" i="1"/>
  <c r="V26" i="1"/>
  <c r="W26" i="1"/>
  <c r="S27" i="1"/>
  <c r="T27" i="1"/>
  <c r="U27" i="1"/>
  <c r="V27" i="1"/>
  <c r="W27" i="1"/>
  <c r="S28" i="1"/>
  <c r="T28" i="1"/>
  <c r="U28" i="1"/>
  <c r="V28" i="1"/>
  <c r="W28" i="1"/>
  <c r="S29" i="1"/>
  <c r="T29" i="1"/>
  <c r="U29" i="1"/>
  <c r="V29" i="1"/>
  <c r="W29" i="1"/>
  <c r="S30" i="1"/>
  <c r="T30" i="1"/>
  <c r="U30" i="1"/>
  <c r="V30" i="1"/>
  <c r="W30" i="1"/>
  <c r="S31" i="1"/>
  <c r="T31" i="1"/>
  <c r="U31" i="1"/>
  <c r="V31" i="1"/>
  <c r="W31" i="1"/>
  <c r="S32" i="1"/>
  <c r="T32" i="1"/>
  <c r="U32" i="1"/>
  <c r="V32" i="1"/>
  <c r="W32" i="1"/>
  <c r="S33" i="1"/>
  <c r="T33" i="1"/>
  <c r="U33" i="1"/>
  <c r="V33" i="1"/>
  <c r="W33" i="1"/>
  <c r="S39" i="1"/>
  <c r="T39" i="1"/>
  <c r="U39" i="1"/>
  <c r="V39" i="1"/>
  <c r="W39" i="1"/>
  <c r="S40" i="1"/>
  <c r="T40" i="1"/>
  <c r="U40" i="1"/>
  <c r="V40" i="1"/>
  <c r="W40" i="1"/>
  <c r="S50" i="1"/>
  <c r="T50" i="1"/>
  <c r="U50" i="1"/>
  <c r="V50" i="1"/>
  <c r="W50" i="1"/>
  <c r="S51" i="1"/>
  <c r="T51" i="1"/>
  <c r="U51" i="1"/>
  <c r="V51" i="1"/>
  <c r="W51" i="1"/>
  <c r="S52" i="1"/>
  <c r="T52" i="1"/>
  <c r="U52" i="1"/>
  <c r="V52" i="1"/>
  <c r="W52" i="1"/>
  <c r="S53" i="1"/>
  <c r="T53" i="1"/>
  <c r="U53" i="1"/>
  <c r="V53" i="1"/>
  <c r="W53" i="1"/>
  <c r="S54" i="1"/>
  <c r="T54" i="1"/>
  <c r="U54" i="1"/>
  <c r="V54" i="1"/>
  <c r="W54" i="1"/>
  <c r="S55" i="1"/>
  <c r="T55" i="1"/>
  <c r="U55" i="1"/>
  <c r="V55" i="1"/>
  <c r="W55" i="1"/>
  <c r="S56" i="1"/>
  <c r="T56" i="1"/>
  <c r="U56" i="1"/>
  <c r="V56" i="1"/>
  <c r="W56" i="1"/>
  <c r="S57" i="1"/>
  <c r="T57" i="1"/>
  <c r="U57" i="1"/>
  <c r="V57" i="1"/>
  <c r="W57" i="1"/>
  <c r="S58" i="1"/>
  <c r="T58" i="1"/>
  <c r="U58" i="1"/>
  <c r="V58" i="1"/>
  <c r="W58" i="1"/>
  <c r="S59" i="1"/>
  <c r="T59" i="1"/>
  <c r="U59" i="1"/>
  <c r="V59" i="1"/>
  <c r="W59" i="1"/>
  <c r="S60" i="1"/>
  <c r="T60" i="1"/>
  <c r="U60" i="1"/>
  <c r="V60" i="1"/>
  <c r="W60" i="1"/>
  <c r="S61" i="1"/>
  <c r="T61" i="1"/>
  <c r="U61" i="1"/>
  <c r="V61" i="1"/>
  <c r="W61" i="1"/>
  <c r="S62" i="1"/>
  <c r="T62" i="1"/>
  <c r="U62" i="1"/>
  <c r="V62" i="1"/>
  <c r="W62" i="1"/>
  <c r="S63" i="1"/>
  <c r="T63" i="1"/>
  <c r="U63" i="1"/>
  <c r="V63" i="1"/>
  <c r="W63" i="1"/>
  <c r="S64" i="1"/>
  <c r="T64" i="1"/>
  <c r="U64" i="1"/>
  <c r="V64" i="1"/>
  <c r="W64" i="1"/>
  <c r="S65" i="1"/>
  <c r="T65" i="1"/>
  <c r="U65" i="1"/>
  <c r="V65" i="1"/>
  <c r="W65" i="1"/>
  <c r="S66" i="1"/>
  <c r="T66" i="1"/>
  <c r="U66" i="1"/>
  <c r="V66" i="1"/>
  <c r="W66" i="1"/>
  <c r="S67" i="1"/>
  <c r="T67" i="1"/>
  <c r="U67" i="1"/>
  <c r="V67" i="1"/>
  <c r="W67" i="1"/>
  <c r="S68" i="1"/>
  <c r="T68" i="1"/>
  <c r="U68" i="1"/>
  <c r="V68" i="1"/>
  <c r="W68" i="1"/>
  <c r="S69" i="1"/>
  <c r="T69" i="1"/>
  <c r="U69" i="1"/>
  <c r="V69" i="1"/>
  <c r="W69" i="1"/>
  <c r="S70" i="1"/>
  <c r="T70" i="1"/>
  <c r="U70" i="1"/>
  <c r="V70" i="1"/>
  <c r="W70" i="1"/>
  <c r="S71" i="1"/>
  <c r="T71" i="1"/>
  <c r="U71" i="1"/>
  <c r="V71" i="1"/>
  <c r="W71" i="1"/>
  <c r="S72" i="1"/>
  <c r="T72" i="1"/>
  <c r="U72" i="1"/>
  <c r="V72" i="1"/>
  <c r="W72" i="1"/>
  <c r="S75" i="1"/>
  <c r="T75" i="1"/>
  <c r="U75" i="1"/>
  <c r="V75" i="1"/>
  <c r="W75" i="1"/>
  <c r="S76" i="1"/>
  <c r="T76" i="1"/>
  <c r="U76" i="1"/>
  <c r="V76" i="1"/>
  <c r="W76" i="1"/>
  <c r="S77" i="1"/>
  <c r="T77" i="1"/>
  <c r="U77" i="1"/>
  <c r="V77" i="1"/>
  <c r="W77" i="1"/>
  <c r="S3" i="1"/>
  <c r="T3" i="1"/>
  <c r="U3" i="1"/>
  <c r="V3" i="1"/>
  <c r="W3" i="1"/>
  <c r="V5" i="1"/>
  <c r="W5" i="1"/>
  <c r="G32" i="1" a="1"/>
  <c r="G32" i="1" s="1"/>
  <c r="E32" i="1" a="1"/>
  <c r="E32" i="1" s="1"/>
  <c r="C32" i="1"/>
  <c r="X39" i="1" l="1"/>
  <c r="X61" i="1"/>
  <c r="X18" i="1"/>
  <c r="X77" i="1"/>
  <c r="X3" i="1"/>
  <c r="X53" i="1"/>
  <c r="X21" i="1"/>
  <c r="X63" i="1"/>
  <c r="X12" i="1"/>
  <c r="X33" i="1"/>
  <c r="X75" i="1"/>
  <c r="X65" i="1"/>
  <c r="X27" i="1"/>
  <c r="X14" i="1"/>
  <c r="X51" i="1"/>
  <c r="X31" i="1"/>
  <c r="X23" i="1"/>
  <c r="X69" i="1"/>
  <c r="X59" i="1"/>
  <c r="X71" i="1"/>
  <c r="X67" i="1"/>
  <c r="X29" i="1"/>
  <c r="X25" i="1"/>
  <c r="X10" i="1"/>
  <c r="X57" i="1"/>
  <c r="X55" i="1"/>
  <c r="X40" i="1"/>
  <c r="X62" i="1"/>
  <c r="X54" i="1"/>
  <c r="X13" i="1"/>
  <c r="X7" i="1"/>
  <c r="X6" i="1"/>
  <c r="X76" i="1"/>
  <c r="X68" i="1"/>
  <c r="X60" i="1"/>
  <c r="X52" i="1"/>
  <c r="X32" i="1"/>
  <c r="X26" i="1"/>
  <c r="X17" i="1"/>
  <c r="X16" i="1"/>
  <c r="X11" i="1"/>
  <c r="X70" i="1"/>
  <c r="X64" i="1"/>
  <c r="X56" i="1"/>
  <c r="X28" i="1"/>
  <c r="X22" i="1"/>
  <c r="X15" i="1"/>
  <c r="X72" i="1"/>
  <c r="X66" i="1"/>
  <c r="X58" i="1"/>
  <c r="X50" i="1"/>
  <c r="X30" i="1"/>
  <c r="X9" i="1"/>
  <c r="X8" i="1"/>
  <c r="Q5" i="1"/>
  <c r="Z3" i="1"/>
  <c r="S5" i="1"/>
  <c r="T5" i="1"/>
  <c r="U5" i="1"/>
  <c r="S78" i="1"/>
  <c r="T78" i="1"/>
  <c r="U78" i="1"/>
  <c r="V78" i="1"/>
  <c r="W78" i="1"/>
  <c r="S79" i="1"/>
  <c r="T79" i="1"/>
  <c r="U79" i="1"/>
  <c r="V79" i="1"/>
  <c r="W79" i="1"/>
  <c r="S80" i="1"/>
  <c r="T80" i="1"/>
  <c r="U80" i="1"/>
  <c r="V80" i="1"/>
  <c r="W80" i="1"/>
  <c r="S81" i="1"/>
  <c r="T81" i="1"/>
  <c r="U81" i="1"/>
  <c r="V81" i="1"/>
  <c r="W81" i="1"/>
  <c r="S82" i="1"/>
  <c r="T82" i="1"/>
  <c r="U82" i="1"/>
  <c r="V82" i="1"/>
  <c r="W82" i="1"/>
  <c r="S83" i="1"/>
  <c r="T83" i="1"/>
  <c r="U83" i="1"/>
  <c r="V83" i="1"/>
  <c r="W83" i="1"/>
  <c r="S84" i="1"/>
  <c r="T84" i="1"/>
  <c r="U84" i="1"/>
  <c r="V84" i="1"/>
  <c r="W84" i="1"/>
  <c r="S85" i="1"/>
  <c r="T85" i="1"/>
  <c r="U85" i="1"/>
  <c r="V85" i="1"/>
  <c r="W85" i="1"/>
  <c r="S86" i="1"/>
  <c r="T86" i="1"/>
  <c r="U86" i="1"/>
  <c r="V86" i="1"/>
  <c r="W86" i="1"/>
  <c r="G11" i="1" a="1"/>
  <c r="G11" i="1" s="1"/>
  <c r="G10" i="1" a="1"/>
  <c r="G10" i="1" s="1"/>
  <c r="E11" i="1" a="1"/>
  <c r="E11" i="1" s="1"/>
  <c r="E10" i="1" a="1"/>
  <c r="E10" i="1" s="1"/>
  <c r="C11" i="1"/>
  <c r="C10" i="1"/>
  <c r="G12" i="1" a="1"/>
  <c r="G12" i="1" s="1"/>
  <c r="E12" i="1" a="1"/>
  <c r="E12" i="1" s="1"/>
  <c r="C12" i="1"/>
  <c r="F3" i="14" l="1"/>
  <c r="I3" i="14" s="1"/>
  <c r="F6" i="14"/>
  <c r="I6" i="14" s="1"/>
  <c r="F5" i="14"/>
  <c r="I5" i="14" s="1"/>
  <c r="F4" i="14"/>
  <c r="I4" i="14" s="1"/>
  <c r="F7" i="14"/>
  <c r="I7" i="14" s="1"/>
  <c r="X5" i="1"/>
  <c r="X79" i="1"/>
  <c r="X81" i="1"/>
  <c r="X83" i="1"/>
  <c r="X85" i="1"/>
  <c r="X84" i="1"/>
  <c r="X86" i="1"/>
  <c r="X82" i="1"/>
  <c r="X80" i="1"/>
  <c r="X78" i="1"/>
  <c r="G5" i="1" a="1"/>
  <c r="G5" i="1" s="1"/>
  <c r="E5" i="1" a="1"/>
  <c r="E5" i="1" s="1"/>
  <c r="C5" i="1"/>
  <c r="F8" i="14" l="1"/>
  <c r="I8" i="14"/>
  <c r="E6" i="1" a="1"/>
  <c r="E6" i="1" s="1"/>
  <c r="E7" i="1" a="1"/>
  <c r="E7" i="1" s="1"/>
  <c r="E8" i="1" a="1"/>
  <c r="E8" i="1" s="1"/>
  <c r="E9" i="1" a="1"/>
  <c r="E9" i="1" s="1"/>
  <c r="E13" i="1" a="1"/>
  <c r="E13" i="1" s="1"/>
  <c r="E14" i="1" a="1"/>
  <c r="E14" i="1" s="1"/>
  <c r="E15" i="1" a="1"/>
  <c r="E15" i="1" s="1"/>
  <c r="E16" i="1" a="1"/>
  <c r="E16" i="1" s="1"/>
  <c r="E17" i="1" a="1"/>
  <c r="E17" i="1" s="1"/>
  <c r="E18" i="1" a="1"/>
  <c r="E18" i="1" s="1"/>
  <c r="E21" i="1" a="1"/>
  <c r="E21" i="1" s="1"/>
  <c r="E22" i="1" a="1"/>
  <c r="E22" i="1" s="1"/>
  <c r="E23" i="1" a="1"/>
  <c r="E23" i="1" s="1"/>
  <c r="E24" i="1" a="1"/>
  <c r="E24" i="1" s="1"/>
  <c r="E25" i="1" a="1"/>
  <c r="E25" i="1" s="1"/>
  <c r="E26" i="1" a="1"/>
  <c r="E26" i="1" s="1"/>
  <c r="E27" i="1" a="1"/>
  <c r="E27" i="1" s="1"/>
  <c r="E28" i="1" a="1"/>
  <c r="E28" i="1" s="1"/>
  <c r="E29" i="1" a="1"/>
  <c r="E29" i="1" s="1"/>
  <c r="E30" i="1" a="1"/>
  <c r="E30" i="1" s="1"/>
  <c r="E31" i="1" a="1"/>
  <c r="E31" i="1" s="1"/>
  <c r="E33" i="1" a="1"/>
  <c r="E33" i="1" s="1"/>
  <c r="E39" i="1" a="1"/>
  <c r="E39" i="1" s="1"/>
  <c r="E40" i="1" a="1"/>
  <c r="E40" i="1" s="1"/>
  <c r="E42" i="1" a="1"/>
  <c r="E42" i="1" s="1"/>
  <c r="E43" i="1" a="1"/>
  <c r="E43" i="1" s="1"/>
  <c r="E44" i="1" a="1"/>
  <c r="E44" i="1" s="1"/>
  <c r="E45" i="1" a="1"/>
  <c r="E45" i="1" s="1"/>
  <c r="E46" i="1" a="1"/>
  <c r="E46" i="1" s="1"/>
  <c r="E47" i="1" a="1"/>
  <c r="E47" i="1" s="1"/>
  <c r="E48" i="1" a="1"/>
  <c r="E48" i="1" s="1"/>
  <c r="E49" i="1" a="1"/>
  <c r="E49" i="1" s="1"/>
  <c r="E50" i="1" a="1"/>
  <c r="E50" i="1" s="1"/>
  <c r="E51" i="1" a="1"/>
  <c r="E51" i="1" s="1"/>
  <c r="E52" i="1" a="1"/>
  <c r="E52" i="1" s="1"/>
  <c r="E53" i="1" a="1"/>
  <c r="E53" i="1" s="1"/>
  <c r="E54" i="1" a="1"/>
  <c r="E54" i="1" s="1"/>
  <c r="E55" i="1" a="1"/>
  <c r="E55" i="1" s="1"/>
  <c r="E56" i="1" a="1"/>
  <c r="E56" i="1" s="1"/>
  <c r="E57" i="1" a="1"/>
  <c r="E57" i="1" s="1"/>
  <c r="E58" i="1" a="1"/>
  <c r="E58" i="1" s="1"/>
  <c r="E59" i="1" a="1"/>
  <c r="E59" i="1" s="1"/>
  <c r="E60" i="1" a="1"/>
  <c r="E60" i="1" s="1"/>
  <c r="E61" i="1" a="1"/>
  <c r="E61" i="1" s="1"/>
  <c r="E62" i="1" a="1"/>
  <c r="E62" i="1" s="1"/>
  <c r="E63" i="1" a="1"/>
  <c r="E63" i="1" s="1"/>
  <c r="E64" i="1" a="1"/>
  <c r="E64" i="1" s="1"/>
  <c r="E65" i="1" a="1"/>
  <c r="E65" i="1" s="1"/>
  <c r="E66" i="1" a="1"/>
  <c r="E66" i="1" s="1"/>
  <c r="E67" i="1" a="1"/>
  <c r="E67" i="1" s="1"/>
  <c r="E68" i="1" a="1"/>
  <c r="E68" i="1" s="1"/>
  <c r="E69" i="1" a="1"/>
  <c r="E69" i="1" s="1"/>
  <c r="E70" i="1" a="1"/>
  <c r="E70" i="1" s="1"/>
  <c r="E71" i="1" a="1"/>
  <c r="E71" i="1" s="1"/>
  <c r="E72" i="1" a="1"/>
  <c r="E72" i="1" s="1"/>
  <c r="E75" i="1" a="1"/>
  <c r="E75" i="1" s="1"/>
  <c r="E76" i="1" a="1"/>
  <c r="E76" i="1" s="1"/>
  <c r="E77" i="1" a="1"/>
  <c r="E77" i="1" s="1"/>
  <c r="E78" i="1" a="1"/>
  <c r="E78" i="1" s="1"/>
  <c r="E79" i="1" a="1"/>
  <c r="E79" i="1" s="1"/>
  <c r="E80" i="1" a="1"/>
  <c r="E80" i="1" s="1"/>
  <c r="E81" i="1" a="1"/>
  <c r="E81" i="1" s="1"/>
  <c r="E82" i="1" a="1"/>
  <c r="E82" i="1" s="1"/>
  <c r="E83" i="1" a="1"/>
  <c r="E83" i="1" s="1"/>
  <c r="E84" i="1" a="1"/>
  <c r="E84" i="1" s="1"/>
  <c r="E85" i="1" a="1"/>
  <c r="E85" i="1" s="1"/>
  <c r="E86" i="1" a="1"/>
  <c r="E86" i="1" s="1"/>
  <c r="E3" i="1" a="1"/>
  <c r="E3" i="1" s="1"/>
  <c r="D10" i="14" l="1"/>
  <c r="H10" i="14"/>
  <c r="E10" i="14"/>
  <c r="F10" i="14"/>
  <c r="G10" i="14"/>
  <c r="C10" i="14"/>
  <c r="G6" i="1" a="1"/>
  <c r="G6" i="1" s="1"/>
  <c r="G7" i="1" a="1"/>
  <c r="G7" i="1" s="1"/>
  <c r="G8" i="1" a="1"/>
  <c r="G8" i="1" s="1"/>
  <c r="G9" i="1" a="1"/>
  <c r="G9" i="1" s="1"/>
  <c r="G13" i="1" a="1"/>
  <c r="G13" i="1" s="1"/>
  <c r="G14" i="1" a="1"/>
  <c r="G14" i="1" s="1"/>
  <c r="G15" i="1" a="1"/>
  <c r="G15" i="1" s="1"/>
  <c r="G16" i="1" a="1"/>
  <c r="G16" i="1" s="1"/>
  <c r="G17" i="1" a="1"/>
  <c r="G17" i="1" s="1"/>
  <c r="G18" i="1" a="1"/>
  <c r="G18" i="1" s="1"/>
  <c r="G21" i="1" a="1"/>
  <c r="G21" i="1" s="1"/>
  <c r="G22" i="1" a="1"/>
  <c r="G22" i="1" s="1"/>
  <c r="G23" i="1" a="1"/>
  <c r="G23" i="1" s="1"/>
  <c r="G24" i="1" a="1"/>
  <c r="G24" i="1" s="1"/>
  <c r="G25" i="1" a="1"/>
  <c r="G25" i="1" s="1"/>
  <c r="G26" i="1" a="1"/>
  <c r="G26" i="1" s="1"/>
  <c r="G28" i="1" a="1"/>
  <c r="G28" i="1" s="1"/>
  <c r="G29" i="1" a="1"/>
  <c r="G29" i="1" s="1"/>
  <c r="G30" i="1" a="1"/>
  <c r="G30" i="1" s="1"/>
  <c r="G31" i="1" a="1"/>
  <c r="G31" i="1" s="1"/>
  <c r="G33" i="1" a="1"/>
  <c r="G33" i="1" s="1"/>
  <c r="G39" i="1" a="1"/>
  <c r="G39" i="1" s="1"/>
  <c r="G40" i="1" a="1"/>
  <c r="G40" i="1" s="1"/>
  <c r="G42" i="1" a="1"/>
  <c r="G42" i="1" s="1"/>
  <c r="G43" i="1" a="1"/>
  <c r="G43" i="1" s="1"/>
  <c r="G44" i="1" a="1"/>
  <c r="G44" i="1" s="1"/>
  <c r="G45" i="1" a="1"/>
  <c r="G45" i="1" s="1"/>
  <c r="G46" i="1" a="1"/>
  <c r="G46" i="1" s="1"/>
  <c r="G47" i="1" a="1"/>
  <c r="G47" i="1" s="1"/>
  <c r="G48" i="1" a="1"/>
  <c r="G48" i="1" s="1"/>
  <c r="G49" i="1" a="1"/>
  <c r="G49" i="1" s="1"/>
  <c r="G50" i="1" a="1"/>
  <c r="G50" i="1" s="1"/>
  <c r="G51" i="1" a="1"/>
  <c r="G51" i="1" s="1"/>
  <c r="G52" i="1" a="1"/>
  <c r="G52" i="1" s="1"/>
  <c r="G53" i="1" a="1"/>
  <c r="G53" i="1" s="1"/>
  <c r="G54" i="1" a="1"/>
  <c r="G54" i="1" s="1"/>
  <c r="G55" i="1" a="1"/>
  <c r="G55" i="1" s="1"/>
  <c r="G56" i="1" a="1"/>
  <c r="G56" i="1" s="1"/>
  <c r="G57" i="1" a="1"/>
  <c r="G57" i="1" s="1"/>
  <c r="G58" i="1" a="1"/>
  <c r="G58" i="1" s="1"/>
  <c r="G59" i="1" a="1"/>
  <c r="G59" i="1" s="1"/>
  <c r="G60" i="1" a="1"/>
  <c r="G60" i="1" s="1"/>
  <c r="G61" i="1" a="1"/>
  <c r="G61" i="1" s="1"/>
  <c r="G62" i="1" a="1"/>
  <c r="G62" i="1" s="1"/>
  <c r="G63" i="1" a="1"/>
  <c r="G63" i="1" s="1"/>
  <c r="G64" i="1" a="1"/>
  <c r="G64" i="1" s="1"/>
  <c r="G65" i="1" a="1"/>
  <c r="G65" i="1" s="1"/>
  <c r="G66" i="1" a="1"/>
  <c r="G66" i="1" s="1"/>
  <c r="G67" i="1" a="1"/>
  <c r="G67" i="1" s="1"/>
  <c r="G68" i="1" a="1"/>
  <c r="G68" i="1" s="1"/>
  <c r="G69" i="1" a="1"/>
  <c r="G69" i="1" s="1"/>
  <c r="G70" i="1" a="1"/>
  <c r="G70" i="1" s="1"/>
  <c r="G71" i="1" a="1"/>
  <c r="G71" i="1" s="1"/>
  <c r="G72" i="1" a="1"/>
  <c r="G72" i="1" s="1"/>
  <c r="G75" i="1" a="1"/>
  <c r="G75" i="1" s="1"/>
  <c r="G76" i="1" a="1"/>
  <c r="G76" i="1" s="1"/>
  <c r="G77" i="1" a="1"/>
  <c r="G77" i="1" s="1"/>
  <c r="G78" i="1" a="1"/>
  <c r="G78" i="1" s="1"/>
  <c r="G79" i="1" a="1"/>
  <c r="G79" i="1" s="1"/>
  <c r="G80" i="1" a="1"/>
  <c r="G80" i="1" s="1"/>
  <c r="G81" i="1" a="1"/>
  <c r="G81" i="1" s="1"/>
  <c r="G82" i="1" a="1"/>
  <c r="G82" i="1" s="1"/>
  <c r="G83" i="1" a="1"/>
  <c r="G83" i="1" s="1"/>
  <c r="G84" i="1" a="1"/>
  <c r="G84" i="1" s="1"/>
  <c r="G85" i="1" a="1"/>
  <c r="G85" i="1" s="1"/>
  <c r="G86" i="1" a="1"/>
  <c r="G86" i="1" s="1"/>
  <c r="G3" i="1" a="1"/>
  <c r="G3" i="1" s="1"/>
  <c r="C7" i="1"/>
  <c r="C8" i="1"/>
  <c r="C9" i="1"/>
  <c r="C13" i="1"/>
  <c r="C14" i="1"/>
  <c r="C15" i="1"/>
  <c r="C16" i="1"/>
  <c r="C17" i="1"/>
  <c r="C18" i="1"/>
  <c r="C21" i="1"/>
  <c r="C22" i="1"/>
  <c r="C23" i="1"/>
  <c r="C24" i="1"/>
  <c r="C25" i="1"/>
  <c r="C26" i="1"/>
  <c r="C27" i="1"/>
  <c r="C28" i="1"/>
  <c r="C29" i="1"/>
  <c r="C30" i="1"/>
  <c r="C31" i="1"/>
  <c r="C33" i="1"/>
  <c r="C39" i="1"/>
  <c r="C40"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5" i="1"/>
  <c r="C76" i="1"/>
  <c r="C77" i="1"/>
  <c r="C78" i="1"/>
  <c r="C79" i="1"/>
  <c r="C80" i="1"/>
  <c r="C81" i="1"/>
  <c r="C82" i="1"/>
  <c r="C83" i="1"/>
  <c r="C84" i="1"/>
  <c r="C85" i="1"/>
  <c r="C86" i="1"/>
  <c r="C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MOE</author>
  </authors>
  <commentList>
    <comment ref="K454" authorId="0" shapeId="0" xr:uid="{00000000-0006-0000-0200-000001000000}">
      <text>
        <r>
          <rPr>
            <b/>
            <sz val="9"/>
            <color indexed="81"/>
            <rFont val="Tahoma"/>
            <family val="2"/>
          </rPr>
          <t>MOE:</t>
        </r>
        <r>
          <rPr>
            <sz val="9"/>
            <color indexed="81"/>
            <rFont val="Tahoma"/>
            <family val="2"/>
          </rPr>
          <t xml:space="preserve">
In rural area the numbre of ECCE centers are below urban area</t>
        </r>
      </text>
    </comment>
    <comment ref="AC454" authorId="0" shapeId="0" xr:uid="{00000000-0006-0000-0200-000002000000}">
      <text>
        <r>
          <rPr>
            <b/>
            <sz val="9"/>
            <color indexed="81"/>
            <rFont val="Tahoma"/>
            <family val="2"/>
          </rPr>
          <t>MOE:</t>
        </r>
        <r>
          <rPr>
            <sz val="9"/>
            <color indexed="81"/>
            <rFont val="Tahoma"/>
            <family val="2"/>
          </rPr>
          <t xml:space="preserve">
GEID means General Education Inspection Directorate at Federal level
</t>
        </r>
      </text>
    </comment>
    <comment ref="L456" authorId="0" shapeId="0" xr:uid="{00000000-0006-0000-0200-000003000000}">
      <text>
        <r>
          <rPr>
            <b/>
            <sz val="9"/>
            <color indexed="81"/>
            <rFont val="Tahoma"/>
            <family val="2"/>
          </rPr>
          <t>MOE:</t>
        </r>
        <r>
          <rPr>
            <sz val="9"/>
            <color indexed="81"/>
            <rFont val="Tahoma"/>
            <family val="2"/>
          </rPr>
          <t xml:space="preserve">
40% of total
</t>
        </r>
      </text>
    </comment>
    <comment ref="M456" authorId="0" shapeId="0" xr:uid="{00000000-0006-0000-0200-000004000000}">
      <text>
        <r>
          <rPr>
            <b/>
            <sz val="9"/>
            <color indexed="81"/>
            <rFont val="Tahoma"/>
            <family val="2"/>
          </rPr>
          <t>MOE:</t>
        </r>
        <r>
          <rPr>
            <sz val="9"/>
            <color indexed="81"/>
            <rFont val="Tahoma"/>
            <family val="2"/>
          </rPr>
          <t xml:space="preserve">
25% of total</t>
        </r>
      </text>
    </comment>
    <comment ref="N456" authorId="0" shapeId="0" xr:uid="{00000000-0006-0000-0200-000005000000}">
      <text>
        <r>
          <rPr>
            <b/>
            <sz val="9"/>
            <color indexed="81"/>
            <rFont val="Tahoma"/>
            <family val="2"/>
          </rPr>
          <t>MOE:</t>
        </r>
        <r>
          <rPr>
            <sz val="9"/>
            <color indexed="81"/>
            <rFont val="Tahoma"/>
            <family val="2"/>
          </rPr>
          <t xml:space="preserve">
35% of total</t>
        </r>
      </text>
    </comment>
    <comment ref="O456" authorId="0" shapeId="0" xr:uid="{00000000-0006-0000-0200-000006000000}">
      <text>
        <r>
          <rPr>
            <b/>
            <sz val="9"/>
            <color indexed="81"/>
            <rFont val="Tahoma"/>
            <family val="2"/>
          </rPr>
          <t>MOE:</t>
        </r>
        <r>
          <rPr>
            <sz val="9"/>
            <color indexed="81"/>
            <rFont val="Tahoma"/>
            <family val="2"/>
          </rPr>
          <t xml:space="preserve">
40% of total</t>
        </r>
      </text>
    </comment>
    <comment ref="P456" authorId="0" shapeId="0" xr:uid="{00000000-0006-0000-0200-000007000000}">
      <text>
        <r>
          <rPr>
            <b/>
            <sz val="9"/>
            <color indexed="81"/>
            <rFont val="Tahoma"/>
            <family val="2"/>
          </rPr>
          <t>MOE:</t>
        </r>
        <r>
          <rPr>
            <sz val="9"/>
            <color indexed="81"/>
            <rFont val="Tahoma"/>
            <family val="2"/>
          </rPr>
          <t xml:space="preserve">
25% of third round inspection
</t>
        </r>
      </text>
    </comment>
    <comment ref="M457" authorId="0" shapeId="0" xr:uid="{00000000-0006-0000-0200-000008000000}">
      <text>
        <r>
          <rPr>
            <b/>
            <sz val="9"/>
            <color indexed="81"/>
            <rFont val="Tahoma"/>
            <family val="2"/>
          </rPr>
          <t>MOE:</t>
        </r>
        <r>
          <rPr>
            <sz val="9"/>
            <color indexed="81"/>
            <rFont val="Tahoma"/>
            <family val="2"/>
          </rPr>
          <t xml:space="preserve">
</t>
        </r>
        <r>
          <rPr>
            <sz val="8"/>
            <color indexed="81"/>
            <rFont val="Tahoma"/>
            <family val="2"/>
          </rPr>
          <t>In this  year all primary and secondary schoos of inspection grade below standards  have been inspected</t>
        </r>
      </text>
    </comment>
    <comment ref="I464" authorId="0" shapeId="0" xr:uid="{00000000-0006-0000-0200-000009000000}">
      <text>
        <r>
          <rPr>
            <b/>
            <sz val="9"/>
            <color indexed="81"/>
            <rFont val="Tahoma"/>
            <family val="2"/>
          </rPr>
          <t>MOE:</t>
        </r>
        <r>
          <rPr>
            <sz val="9"/>
            <color indexed="81"/>
            <rFont val="Tahoma"/>
            <family val="2"/>
          </rPr>
          <t xml:space="preserve">
ECCE,ABE,Pri,Sec,FAL &amp; CTE  11 for each education sectors.</t>
        </r>
      </text>
    </comment>
    <comment ref="K464" authorId="0" shapeId="0" xr:uid="{00000000-0006-0000-0200-00000A000000}">
      <text>
        <r>
          <rPr>
            <b/>
            <sz val="9"/>
            <color indexed="81"/>
            <rFont val="Tahoma"/>
            <family val="2"/>
          </rPr>
          <t>MOE:</t>
        </r>
        <r>
          <rPr>
            <sz val="9"/>
            <color indexed="81"/>
            <rFont val="Tahoma"/>
            <family val="2"/>
          </rPr>
          <t xml:space="preserve">
Number of institutions from each regions in each eduction institutions is 2</t>
        </r>
      </text>
    </comment>
    <comment ref="I475" authorId="0" shapeId="0" xr:uid="{00000000-0006-0000-0200-00000B000000}">
      <text>
        <r>
          <rPr>
            <b/>
            <sz val="9"/>
            <color indexed="81"/>
            <rFont val="Tahoma"/>
            <family val="2"/>
          </rPr>
          <t>MOE:</t>
        </r>
        <r>
          <rPr>
            <sz val="9"/>
            <color indexed="81"/>
            <rFont val="Tahoma"/>
            <family val="2"/>
          </rPr>
          <t xml:space="preserve">
ABE and ECCE inspection framework and checklist
</t>
        </r>
      </text>
    </comment>
    <comment ref="O475" authorId="0" shapeId="0" xr:uid="{00000000-0006-0000-0200-00000C000000}">
      <text>
        <r>
          <rPr>
            <b/>
            <sz val="9"/>
            <color indexed="81"/>
            <rFont val="Tahoma"/>
            <family val="2"/>
          </rPr>
          <t>MOE:</t>
        </r>
        <r>
          <rPr>
            <sz val="9"/>
            <color indexed="81"/>
            <rFont val="Tahoma"/>
            <family val="2"/>
          </rPr>
          <t xml:space="preserve">
ABE and ECCE inspection framework and checklist</t>
        </r>
      </text>
    </comment>
    <comment ref="N476" authorId="0" shapeId="0" xr:uid="{00000000-0006-0000-0200-00000D000000}">
      <text>
        <r>
          <rPr>
            <b/>
            <sz val="9"/>
            <color indexed="81"/>
            <rFont val="Tahoma"/>
            <family val="2"/>
          </rPr>
          <t>MOE:</t>
        </r>
        <r>
          <rPr>
            <sz val="9"/>
            <color indexed="81"/>
            <rFont val="Tahoma"/>
            <family val="2"/>
          </rPr>
          <t xml:space="preserve">
revied primary and secondary school inspection framework</t>
        </r>
      </text>
    </comment>
    <comment ref="M477" authorId="0" shapeId="0" xr:uid="{00000000-0006-0000-0200-00000E000000}">
      <text>
        <r>
          <rPr>
            <b/>
            <sz val="9"/>
            <color indexed="81"/>
            <rFont val="Tahoma"/>
            <family val="2"/>
          </rPr>
          <t>MOE:</t>
        </r>
        <r>
          <rPr>
            <sz val="9"/>
            <color indexed="81"/>
            <rFont val="Tahoma"/>
            <family val="2"/>
          </rPr>
          <t xml:space="preserve">
mother tong, science , mathematics  </t>
        </r>
      </text>
    </comment>
    <comment ref="N477" authorId="0" shapeId="0" xr:uid="{00000000-0006-0000-0200-00000F000000}">
      <text>
        <r>
          <rPr>
            <b/>
            <sz val="9"/>
            <color indexed="81"/>
            <rFont val="Tahoma"/>
            <family val="2"/>
          </rPr>
          <t xml:space="preserve">MOE:
</t>
        </r>
        <r>
          <rPr>
            <sz val="9"/>
            <color indexed="81"/>
            <rFont val="Tahoma"/>
            <family val="2"/>
          </rPr>
          <t>special schools framework</t>
        </r>
      </text>
    </comment>
  </commentList>
</comments>
</file>

<file path=xl/sharedStrings.xml><?xml version="1.0" encoding="utf-8"?>
<sst xmlns="http://schemas.openxmlformats.org/spreadsheetml/2006/main" count="7887" uniqueCount="3392">
  <si>
    <t>Activity Name</t>
  </si>
  <si>
    <t>Q1</t>
  </si>
  <si>
    <t>Q2</t>
  </si>
  <si>
    <t>Q3</t>
  </si>
  <si>
    <t>Q4</t>
  </si>
  <si>
    <t>3.1a</t>
  </si>
  <si>
    <t>3.1b</t>
  </si>
  <si>
    <t>3.1c</t>
  </si>
  <si>
    <t>3.2b</t>
  </si>
  <si>
    <t>3.2d</t>
  </si>
  <si>
    <t>1.1a</t>
  </si>
  <si>
    <t>1.1b</t>
  </si>
  <si>
    <t>1.1c</t>
  </si>
  <si>
    <t>1.1d</t>
  </si>
  <si>
    <t>1.2a</t>
  </si>
  <si>
    <t>1.2b</t>
  </si>
  <si>
    <t>1.2c</t>
  </si>
  <si>
    <t>1.3a</t>
  </si>
  <si>
    <t>1.3b</t>
  </si>
  <si>
    <t>1.3c</t>
  </si>
  <si>
    <t>1.4a</t>
  </si>
  <si>
    <t>1.4b</t>
  </si>
  <si>
    <t>2.1a</t>
  </si>
  <si>
    <t>2.1b</t>
  </si>
  <si>
    <t>2.1c</t>
  </si>
  <si>
    <t>2.1d</t>
  </si>
  <si>
    <t>2.1e</t>
  </si>
  <si>
    <t>2.1f</t>
  </si>
  <si>
    <t>2.2a</t>
  </si>
  <si>
    <t>2.2b</t>
  </si>
  <si>
    <t>2.2c</t>
  </si>
  <si>
    <t>2.3a</t>
  </si>
  <si>
    <t>2.3b</t>
  </si>
  <si>
    <t>2.3c</t>
  </si>
  <si>
    <t>2.3d</t>
  </si>
  <si>
    <t>3.1d</t>
  </si>
  <si>
    <t>3.2a</t>
  </si>
  <si>
    <t>3.2c</t>
  </si>
  <si>
    <t>3.2e</t>
  </si>
  <si>
    <t>3.2f</t>
  </si>
  <si>
    <t>4.1a</t>
  </si>
  <si>
    <t>4.1b</t>
  </si>
  <si>
    <t>4.1c</t>
  </si>
  <si>
    <t>4.1d</t>
  </si>
  <si>
    <t>4.2a</t>
  </si>
  <si>
    <t>4.2b</t>
  </si>
  <si>
    <t>4.2c</t>
  </si>
  <si>
    <t>4.3a</t>
  </si>
  <si>
    <t>4.3b</t>
  </si>
  <si>
    <t>4.3c</t>
  </si>
  <si>
    <t>4.3d</t>
  </si>
  <si>
    <t>5.1a</t>
  </si>
  <si>
    <t>5.1b</t>
  </si>
  <si>
    <t>5.1c</t>
  </si>
  <si>
    <t>5.1d</t>
  </si>
  <si>
    <t>5.1e</t>
  </si>
  <si>
    <t>5.2a</t>
  </si>
  <si>
    <t>5.2b</t>
  </si>
  <si>
    <t>5.2c</t>
  </si>
  <si>
    <t>5.2d</t>
  </si>
  <si>
    <t>5.2e</t>
  </si>
  <si>
    <t>5.3a</t>
  </si>
  <si>
    <t>5.3b</t>
  </si>
  <si>
    <t>5.4a</t>
  </si>
  <si>
    <t>5.4b</t>
  </si>
  <si>
    <t>5.5a</t>
  </si>
  <si>
    <t>5.5b</t>
  </si>
  <si>
    <t>6.1a</t>
  </si>
  <si>
    <t>6.2a</t>
  </si>
  <si>
    <t>6.2b</t>
  </si>
  <si>
    <t>6.3a</t>
  </si>
  <si>
    <t>6.3b</t>
  </si>
  <si>
    <t>6.3c</t>
  </si>
  <si>
    <t>Ministry of Education</t>
  </si>
  <si>
    <t>AACTE</t>
  </si>
  <si>
    <t>Abbiy Addi CTE</t>
  </si>
  <si>
    <t>Addis Ababa</t>
  </si>
  <si>
    <t>AA</t>
  </si>
  <si>
    <t>AdwCTE</t>
  </si>
  <si>
    <t>Adwa CTE</t>
  </si>
  <si>
    <t>Afar</t>
  </si>
  <si>
    <t>Af</t>
  </si>
  <si>
    <t>AMCTE</t>
  </si>
  <si>
    <t>Arba Minch CTE</t>
  </si>
  <si>
    <t>Amhara</t>
  </si>
  <si>
    <t>Am</t>
  </si>
  <si>
    <t>AsaCTE</t>
  </si>
  <si>
    <t>Asaita CTE</t>
  </si>
  <si>
    <t>BG</t>
  </si>
  <si>
    <t>MoE</t>
  </si>
  <si>
    <t>Addis Ababa City Admin.</t>
  </si>
  <si>
    <t>AseCTE</t>
  </si>
  <si>
    <t>Asella CTE</t>
  </si>
  <si>
    <t>Addis Ababa REB</t>
  </si>
  <si>
    <t>AAREB</t>
  </si>
  <si>
    <t>REB</t>
  </si>
  <si>
    <t>Afar Region</t>
  </si>
  <si>
    <t>Afar REB</t>
  </si>
  <si>
    <t>AfREB</t>
  </si>
  <si>
    <t>Amhara Region</t>
  </si>
  <si>
    <t>Bonga CTE</t>
  </si>
  <si>
    <t>Ga</t>
  </si>
  <si>
    <t>Amhara REB</t>
  </si>
  <si>
    <t>AmREB</t>
  </si>
  <si>
    <t>Benishangul-Gumuz Region</t>
  </si>
  <si>
    <t>Bule Hora CTE</t>
  </si>
  <si>
    <t>Ha</t>
  </si>
  <si>
    <t>Benishangul-Gumuz REB</t>
  </si>
  <si>
    <t>BGREB</t>
  </si>
  <si>
    <t>Chiro CTE</t>
  </si>
  <si>
    <t>Or</t>
  </si>
  <si>
    <t>Dire Dawa REB</t>
  </si>
  <si>
    <t>DDREB</t>
  </si>
  <si>
    <t>Gambela Region</t>
  </si>
  <si>
    <t>DBCTE</t>
  </si>
  <si>
    <t>Debre Birhan CTE</t>
  </si>
  <si>
    <t>SN</t>
  </si>
  <si>
    <t>Gambela REB</t>
  </si>
  <si>
    <t>GaREB</t>
  </si>
  <si>
    <t>Harari Region</t>
  </si>
  <si>
    <t>DDCTE</t>
  </si>
  <si>
    <t>Dambi Dollo CTE</t>
  </si>
  <si>
    <t>So</t>
  </si>
  <si>
    <t>Harari REB</t>
  </si>
  <si>
    <t>HaREB</t>
  </si>
  <si>
    <t>Oromia Region</t>
  </si>
  <si>
    <t>DesCTE</t>
  </si>
  <si>
    <t>Dessie CTE</t>
  </si>
  <si>
    <t>Tigray</t>
  </si>
  <si>
    <t>Ti</t>
  </si>
  <si>
    <t>Oromia REB</t>
  </si>
  <si>
    <t>OrREB</t>
  </si>
  <si>
    <t>Somali Region</t>
  </si>
  <si>
    <t>DMCTE</t>
  </si>
  <si>
    <t>Debre Markos CTE</t>
  </si>
  <si>
    <t>Somali REB</t>
  </si>
  <si>
    <t>SNREB</t>
  </si>
  <si>
    <t>SNNP Region</t>
  </si>
  <si>
    <t>DTCTE</t>
  </si>
  <si>
    <t>Debre Tabor CTE</t>
  </si>
  <si>
    <t>SNNPR REB</t>
  </si>
  <si>
    <t>SoREB</t>
  </si>
  <si>
    <t>Tigray Region</t>
  </si>
  <si>
    <t>FSCTE</t>
  </si>
  <si>
    <t>Finote Selam CTE</t>
  </si>
  <si>
    <t>Tigray REB</t>
  </si>
  <si>
    <t>TiREB</t>
  </si>
  <si>
    <t>GAMCTE</t>
  </si>
  <si>
    <t>Gambella CTE</t>
  </si>
  <si>
    <t>CTE</t>
  </si>
  <si>
    <t>GBCTE</t>
  </si>
  <si>
    <t>GilGil Beles CTE</t>
  </si>
  <si>
    <t>AdCTE</t>
  </si>
  <si>
    <t>GonCTE</t>
  </si>
  <si>
    <t>Gondar CTE</t>
  </si>
  <si>
    <t>HarCTE</t>
  </si>
  <si>
    <t>Harar CTE</t>
  </si>
  <si>
    <t>HawCTE</t>
  </si>
  <si>
    <t>Hawassa CTE</t>
  </si>
  <si>
    <t>HosCTE</t>
  </si>
  <si>
    <t>Hosanna CTE</t>
  </si>
  <si>
    <t>BoCTE</t>
  </si>
  <si>
    <t>InjCTE</t>
  </si>
  <si>
    <t>Injibara CTE</t>
  </si>
  <si>
    <t>BHCTE</t>
  </si>
  <si>
    <t>JijCTE</t>
  </si>
  <si>
    <t>Jijiga CTE</t>
  </si>
  <si>
    <t>ChCTE</t>
  </si>
  <si>
    <t>JimCTE</t>
  </si>
  <si>
    <t>Jimma CTE</t>
  </si>
  <si>
    <t>KemCTE</t>
  </si>
  <si>
    <t>Kemisse CTE</t>
  </si>
  <si>
    <t>KotCTEdip</t>
  </si>
  <si>
    <t>Kotebe CTE</t>
  </si>
  <si>
    <t>DeCTE</t>
  </si>
  <si>
    <t>MetCTE</t>
  </si>
  <si>
    <t>Mettu CTE</t>
  </si>
  <si>
    <t>Dilla CTE</t>
  </si>
  <si>
    <t>DiCTE</t>
  </si>
  <si>
    <t>NekCTE</t>
  </si>
  <si>
    <t>Nekemte CTE</t>
  </si>
  <si>
    <t>RobCTE</t>
  </si>
  <si>
    <t>Robe CTE</t>
  </si>
  <si>
    <t>SebCTE</t>
  </si>
  <si>
    <t>Sebeta CTE</t>
  </si>
  <si>
    <t>SekCTE</t>
  </si>
  <si>
    <t>Sekota CTE</t>
  </si>
  <si>
    <t>GaCTE</t>
  </si>
  <si>
    <t>SHCTE</t>
  </si>
  <si>
    <t>Shambu CTE</t>
  </si>
  <si>
    <t>WolCTE</t>
  </si>
  <si>
    <t>Woldia CTE</t>
  </si>
  <si>
    <t>Gode CTE</t>
  </si>
  <si>
    <t>GodCTE</t>
  </si>
  <si>
    <t>AAU</t>
  </si>
  <si>
    <t>Addis Ababa University</t>
  </si>
  <si>
    <t>BDU</t>
  </si>
  <si>
    <t>Bahir Dahr University</t>
  </si>
  <si>
    <t>DilU</t>
  </si>
  <si>
    <t>Dilla University</t>
  </si>
  <si>
    <t>HarU</t>
  </si>
  <si>
    <t>Haramaya University</t>
  </si>
  <si>
    <t xml:space="preserve">Hosanna CTE </t>
  </si>
  <si>
    <t>HoCTE</t>
  </si>
  <si>
    <t>HawU</t>
  </si>
  <si>
    <t>Hawassa University</t>
  </si>
  <si>
    <t>InCTE</t>
  </si>
  <si>
    <t>JimU</t>
  </si>
  <si>
    <t>Jimma University</t>
  </si>
  <si>
    <t>MekU</t>
  </si>
  <si>
    <t>Mekelle University</t>
  </si>
  <si>
    <t>WSU</t>
  </si>
  <si>
    <t>Wolaita Sodo University</t>
  </si>
  <si>
    <t>KeCTE</t>
  </si>
  <si>
    <t>WlgU</t>
  </si>
  <si>
    <t>Wollega University</t>
  </si>
  <si>
    <t>KoCTE</t>
  </si>
  <si>
    <t>WolU</t>
  </si>
  <si>
    <t>Wollo University</t>
  </si>
  <si>
    <t>MeCTE</t>
  </si>
  <si>
    <t>Mizan CTE</t>
  </si>
  <si>
    <t>MiCTE</t>
  </si>
  <si>
    <t>NeCTE</t>
  </si>
  <si>
    <t>RoCTE</t>
  </si>
  <si>
    <t>Benishengul Gumuz REB</t>
  </si>
  <si>
    <t>Gambella REB</t>
  </si>
  <si>
    <t>ShCTE</t>
  </si>
  <si>
    <t>WoCTE</t>
  </si>
  <si>
    <t>University</t>
  </si>
  <si>
    <t>SNNP REB</t>
  </si>
  <si>
    <t>Bahir Dar University</t>
  </si>
  <si>
    <t>Wolaita-Sodo University</t>
  </si>
  <si>
    <t>R1</t>
  </si>
  <si>
    <t>R2</t>
  </si>
  <si>
    <t>R3</t>
  </si>
  <si>
    <t>R4</t>
  </si>
  <si>
    <t>R5</t>
  </si>
  <si>
    <t>R6</t>
  </si>
  <si>
    <t>R7</t>
  </si>
  <si>
    <t>R8</t>
  </si>
  <si>
    <t>R9</t>
  </si>
  <si>
    <t>R10</t>
  </si>
  <si>
    <t>R11</t>
  </si>
  <si>
    <t>R12</t>
  </si>
  <si>
    <t>R13</t>
  </si>
  <si>
    <t>R14</t>
  </si>
  <si>
    <t>R15</t>
  </si>
  <si>
    <t>R16</t>
  </si>
  <si>
    <t>R17</t>
  </si>
  <si>
    <t>R18</t>
  </si>
  <si>
    <t>R19</t>
  </si>
  <si>
    <t>R20</t>
  </si>
  <si>
    <t>R21</t>
  </si>
  <si>
    <t>R22</t>
  </si>
  <si>
    <t>R23</t>
  </si>
  <si>
    <t>Adola CTE</t>
  </si>
  <si>
    <t>AdoCTE</t>
  </si>
  <si>
    <t>Fiche CTE</t>
  </si>
  <si>
    <t>FiCTE</t>
  </si>
  <si>
    <t>TDP-PP1</t>
  </si>
  <si>
    <t>TDP-PP2</t>
  </si>
  <si>
    <t>Operational</t>
  </si>
  <si>
    <t>Training</t>
  </si>
  <si>
    <t>Consultancy</t>
  </si>
  <si>
    <t>New</t>
  </si>
  <si>
    <t>Rolled over</t>
  </si>
  <si>
    <t>TDP-PP3</t>
  </si>
  <si>
    <t>SIP-PP1</t>
  </si>
  <si>
    <t>SIP-PP2</t>
  </si>
  <si>
    <t>MCB-PP3</t>
  </si>
  <si>
    <t>MCB-PP2</t>
  </si>
  <si>
    <t>MCB-PP1</t>
  </si>
  <si>
    <t>ICT-PP1</t>
  </si>
  <si>
    <t>ICT-PP2</t>
  </si>
  <si>
    <t>ICT-PP3</t>
  </si>
  <si>
    <t>ICT-PP4</t>
  </si>
  <si>
    <t>ICT-PP5</t>
  </si>
  <si>
    <t>PCMEC-PP1</t>
  </si>
  <si>
    <t>PCMEC-PP2</t>
  </si>
  <si>
    <t>PCMEC-PP3</t>
  </si>
  <si>
    <t>CTAEI-PP1</t>
  </si>
  <si>
    <t>CTAEI-PP2</t>
  </si>
  <si>
    <t>CTAEI-PP3</t>
  </si>
  <si>
    <t>CTAEI-PP4</t>
  </si>
  <si>
    <t>Q1, Q2</t>
  </si>
  <si>
    <t>Q1, Q3</t>
  </si>
  <si>
    <t>Q1, Q4</t>
  </si>
  <si>
    <t>Q2, Q3</t>
  </si>
  <si>
    <t>Q2, Q4</t>
  </si>
  <si>
    <t>Q3, Q4</t>
  </si>
  <si>
    <t>Q1, Q2, Q3</t>
  </si>
  <si>
    <t>Q1, Q2, Q4</t>
  </si>
  <si>
    <t>Q1, Q3, Q4</t>
  </si>
  <si>
    <t>Q2, Q3, Q4</t>
  </si>
  <si>
    <t>Q1, Q2, Q3, Q4</t>
  </si>
  <si>
    <t>Complete</t>
  </si>
  <si>
    <t>Rolling over to 2008</t>
  </si>
  <si>
    <t>Goods</t>
  </si>
  <si>
    <t>Cancelled</t>
  </si>
  <si>
    <t>Adigrat University</t>
  </si>
  <si>
    <t>Axum University</t>
  </si>
  <si>
    <t>Ambo University</t>
  </si>
  <si>
    <t>Assossa University</t>
  </si>
  <si>
    <t>Arba Minch University</t>
  </si>
  <si>
    <t>AdiU</t>
  </si>
  <si>
    <t>AmbU</t>
  </si>
  <si>
    <t>AssU</t>
  </si>
  <si>
    <t>ARU</t>
  </si>
  <si>
    <t>AxU</t>
  </si>
  <si>
    <t>Debre Markos University</t>
  </si>
  <si>
    <t>Debre Berhan University</t>
  </si>
  <si>
    <t>DebBH</t>
  </si>
  <si>
    <t>DebMK</t>
  </si>
  <si>
    <t>Jigjiga University</t>
  </si>
  <si>
    <t>JigU</t>
  </si>
  <si>
    <t>Medawollabu University</t>
  </si>
  <si>
    <t>MWU</t>
  </si>
  <si>
    <t>Woldia University</t>
  </si>
  <si>
    <t>WdU</t>
  </si>
  <si>
    <t>Activity Index Number</t>
  </si>
  <si>
    <t>Comment</t>
  </si>
  <si>
    <t>2015/16</t>
  </si>
  <si>
    <t>Finance and management</t>
  </si>
  <si>
    <r>
      <t xml:space="preserve">KPIs
</t>
    </r>
    <r>
      <rPr>
        <sz val="9"/>
        <color theme="0"/>
        <rFont val="Arial"/>
        <family val="2"/>
      </rPr>
      <t>(All targets stated as female / male where relevant; all expressed as percentages unless stated)</t>
    </r>
  </si>
  <si>
    <t>2016/17</t>
  </si>
  <si>
    <t>2017/18</t>
  </si>
  <si>
    <t>2018/19</t>
  </si>
  <si>
    <t>2019/20</t>
  </si>
  <si>
    <t>Government public expenditure on education and training</t>
  </si>
  <si>
    <t>Annual operational plans (all implementing bodies) that adequately address all relevant cross-issues</t>
  </si>
  <si>
    <r>
      <t xml:space="preserve">23.3
</t>
    </r>
    <r>
      <rPr>
        <sz val="7"/>
        <color theme="1"/>
        <rFont val="Arial"/>
        <family val="2"/>
      </rPr>
      <t>(2012/13)</t>
    </r>
  </si>
  <si>
    <t>ESDP V implementing 'units' (federal directorates and TVET agency, REBs and TVET agencies, universities) with multi-year strategic plan</t>
  </si>
  <si>
    <t>N.A.</t>
  </si>
  <si>
    <t>Access</t>
  </si>
  <si>
    <t>Schools receiving school report cards as an input to planning and management</t>
  </si>
  <si>
    <t>Pre-primary GER</t>
  </si>
  <si>
    <t>Grade 1 NIR</t>
  </si>
  <si>
    <t>Grades 1-4, including ABE, GER</t>
  </si>
  <si>
    <t>Grades 1-4, including ABE, NER</t>
  </si>
  <si>
    <t>Grades 5-8, GER</t>
  </si>
  <si>
    <t>Grades 5-8, NER</t>
  </si>
  <si>
    <t>Grades 1-8, including ABE, GER</t>
  </si>
  <si>
    <t>Grades 1-8, including ABE, NER</t>
  </si>
  <si>
    <t>Grades 9-10, GER</t>
  </si>
  <si>
    <t>Grades 9-10, NER</t>
  </si>
  <si>
    <t>Students enrolled in TVET formal training (number)</t>
  </si>
  <si>
    <t>Undergraduates GER</t>
  </si>
  <si>
    <t>Illiterate 15-60 year olds who have grauated from two-year IFAE course</t>
  </si>
  <si>
    <t>33/35</t>
  </si>
  <si>
    <t>102/109</t>
  </si>
  <si>
    <t>131/143</t>
  </si>
  <si>
    <t>104/112</t>
  </si>
  <si>
    <t>63/65</t>
  </si>
  <si>
    <t>50/49</t>
  </si>
  <si>
    <t>98/105</t>
  </si>
  <si>
    <t>90/95</t>
  </si>
  <si>
    <t>37/40</t>
  </si>
  <si>
    <t>21/20</t>
  </si>
  <si>
    <t>0/0</t>
  </si>
  <si>
    <t>48/50</t>
  </si>
  <si>
    <t>102/107</t>
  </si>
  <si>
    <t>122/132</t>
  </si>
  <si>
    <t>104/110</t>
  </si>
  <si>
    <t>67/70</t>
  </si>
  <si>
    <t>53/52</t>
  </si>
  <si>
    <t>93/102</t>
  </si>
  <si>
    <t>91/95</t>
  </si>
  <si>
    <t>41/44</t>
  </si>
  <si>
    <t>24/24</t>
  </si>
  <si>
    <t>30/55</t>
  </si>
  <si>
    <t>56/58</t>
  </si>
  <si>
    <t>101/105</t>
  </si>
  <si>
    <t>120/129</t>
  </si>
  <si>
    <t>103/107</t>
  </si>
  <si>
    <t>74/75</t>
  </si>
  <si>
    <t>56/55</t>
  </si>
  <si>
    <t>96/103</t>
  </si>
  <si>
    <t>93/96</t>
  </si>
  <si>
    <t>28/28</t>
  </si>
  <si>
    <t>47/67</t>
  </si>
  <si>
    <t>64/65</t>
  </si>
  <si>
    <t>118/124</t>
  </si>
  <si>
    <t>102/105</t>
  </si>
  <si>
    <t>82/83</t>
  </si>
  <si>
    <t>59/59</t>
  </si>
  <si>
    <t>99/105</t>
  </si>
  <si>
    <t>94/96</t>
  </si>
  <si>
    <t>55/55</t>
  </si>
  <si>
    <t>34/34</t>
  </si>
  <si>
    <t>79/87</t>
  </si>
  <si>
    <t>72/73</t>
  </si>
  <si>
    <t>99/100</t>
  </si>
  <si>
    <t>116/120</t>
  </si>
  <si>
    <t>101/103</t>
  </si>
  <si>
    <t>90/90</t>
  </si>
  <si>
    <t>62/62</t>
  </si>
  <si>
    <t>102/106</t>
  </si>
  <si>
    <t>96/97</t>
  </si>
  <si>
    <t>41/41</t>
  </si>
  <si>
    <t>98/99</t>
  </si>
  <si>
    <t>80/80</t>
  </si>
  <si>
    <t>98/98</t>
  </si>
  <si>
    <t>115/115</t>
  </si>
  <si>
    <t>100/100</t>
  </si>
  <si>
    <t>95/95</t>
  </si>
  <si>
    <t>65/65</t>
  </si>
  <si>
    <t>69/69</t>
  </si>
  <si>
    <t>106/106</t>
  </si>
  <si>
    <t>74/74</t>
  </si>
  <si>
    <t>47/47</t>
  </si>
  <si>
    <t>14/17</t>
  </si>
  <si>
    <t>Efficiency</t>
  </si>
  <si>
    <t>Grade 1 dropout rate</t>
  </si>
  <si>
    <t>Grades 1-8 dropout rate</t>
  </si>
  <si>
    <t>Grades 1-8 repetition rate</t>
  </si>
  <si>
    <t>Survival rate to Grade 5</t>
  </si>
  <si>
    <t>Completion rate to Grade 8</t>
  </si>
  <si>
    <t>MSEs supported through industry extension services (number)</t>
  </si>
  <si>
    <t>Year one undergraduate complete rate</t>
  </si>
  <si>
    <t>23/21</t>
  </si>
  <si>
    <t>57/54</t>
  </si>
  <si>
    <t>20/19</t>
  </si>
  <si>
    <t>50/50</t>
  </si>
  <si>
    <t>11/11</t>
  </si>
  <si>
    <t>265,745</t>
  </si>
  <si>
    <t>280,006</t>
  </si>
  <si>
    <t>304,775</t>
  </si>
  <si>
    <t>365,154</t>
  </si>
  <si>
    <t>447,248</t>
  </si>
  <si>
    <t>564,054</t>
  </si>
  <si>
    <t>6/13</t>
  </si>
  <si>
    <t>7/13</t>
  </si>
  <si>
    <t>8/14</t>
  </si>
  <si>
    <t>10/15</t>
  </si>
  <si>
    <t>12/16</t>
  </si>
  <si>
    <t>8/9</t>
  </si>
  <si>
    <t>428,529</t>
  </si>
  <si>
    <t>10/10</t>
  </si>
  <si>
    <t>7/7</t>
  </si>
  <si>
    <t>6/6</t>
  </si>
  <si>
    <t>62/61</t>
  </si>
  <si>
    <t>429,608</t>
  </si>
  <si>
    <t>17/15</t>
  </si>
  <si>
    <t>9/9</t>
  </si>
  <si>
    <t>430,864</t>
  </si>
  <si>
    <t>13/12</t>
  </si>
  <si>
    <t>4/5</t>
  </si>
  <si>
    <t>64/63</t>
  </si>
  <si>
    <t>61/61</t>
  </si>
  <si>
    <t>437,337</t>
  </si>
  <si>
    <t>9/8</t>
  </si>
  <si>
    <t>4/4</t>
  </si>
  <si>
    <t>3/3</t>
  </si>
  <si>
    <t>68/68</t>
  </si>
  <si>
    <t>67/67</t>
  </si>
  <si>
    <t>448,008</t>
  </si>
  <si>
    <t>5/5</t>
  </si>
  <si>
    <t>2/2</t>
  </si>
  <si>
    <t>70/70</t>
  </si>
  <si>
    <t>464,169</t>
  </si>
  <si>
    <t>Quality</t>
  </si>
  <si>
    <t>Pre-primary teachers holding the ECCE diploma</t>
  </si>
  <si>
    <t>Grades 1-4 teachers appropriately qualified</t>
  </si>
  <si>
    <t>Teachers in Grades 1-12 that are licensed</t>
  </si>
  <si>
    <t>Primary schools at level three or above classification</t>
  </si>
  <si>
    <t xml:space="preserve">Secondary schools at level three or above classification </t>
  </si>
  <si>
    <t>Schools (Grades 1-12) acess to broadcast and digital technologies assisted instruction [all varieties]</t>
  </si>
  <si>
    <t>TVET completers who are assessed as competent</t>
  </si>
  <si>
    <t>TVET OS approved in all priority sectors (number)</t>
  </si>
  <si>
    <t>Academic staff mix in universities (Bachelor : Master's : Doctorate)</t>
  </si>
  <si>
    <t>63/48</t>
  </si>
  <si>
    <t>21</t>
  </si>
  <si>
    <t>30</t>
  </si>
  <si>
    <t>46</t>
  </si>
  <si>
    <t>60</t>
  </si>
  <si>
    <t>650</t>
  </si>
  <si>
    <t>27 : 58 : 15</t>
  </si>
  <si>
    <t>70/58</t>
  </si>
  <si>
    <t>29</t>
  </si>
  <si>
    <t>36</t>
  </si>
  <si>
    <t>53</t>
  </si>
  <si>
    <t>63/63</t>
  </si>
  <si>
    <t>701</t>
  </si>
  <si>
    <t>22 : 60 : 18</t>
  </si>
  <si>
    <t>77/68</t>
  </si>
  <si>
    <t>21/21</t>
  </si>
  <si>
    <t>37</t>
  </si>
  <si>
    <t>42</t>
  </si>
  <si>
    <t>63</t>
  </si>
  <si>
    <t>66/66</t>
  </si>
  <si>
    <t>738</t>
  </si>
  <si>
    <t>16 : 63 : 21</t>
  </si>
  <si>
    <t>84/79</t>
  </si>
  <si>
    <t>38/38</t>
  </si>
  <si>
    <t>44</t>
  </si>
  <si>
    <t>48</t>
  </si>
  <si>
    <t>73</t>
  </si>
  <si>
    <t>775</t>
  </si>
  <si>
    <t>11 : 65 : 24</t>
  </si>
  <si>
    <t>92/89</t>
  </si>
  <si>
    <t>52</t>
  </si>
  <si>
    <t>54</t>
  </si>
  <si>
    <t>79</t>
  </si>
  <si>
    <t>72/72</t>
  </si>
  <si>
    <t>812</t>
  </si>
  <si>
    <t>5 : 68 : 27</t>
  </si>
  <si>
    <t>15/15</t>
  </si>
  <si>
    <t>83</t>
  </si>
  <si>
    <t>75/75</t>
  </si>
  <si>
    <t>850</t>
  </si>
  <si>
    <t>0 : 70 : 30</t>
  </si>
  <si>
    <t>Equity</t>
  </si>
  <si>
    <t>GPI in pre primary (index)</t>
  </si>
  <si>
    <t>GPI in Grades 1-8 (index)</t>
  </si>
  <si>
    <t>GPI in Grades 9-12 (index)</t>
  </si>
  <si>
    <t>Females as a share of students in formal TVET system</t>
  </si>
  <si>
    <t>Females as a share of undergraduate enrolment</t>
  </si>
  <si>
    <t>Females as a share of IFAE (2-year) programme graduates</t>
  </si>
  <si>
    <t>Enrolment rate of children with SNE, Grades 1-8</t>
  </si>
  <si>
    <t>Enrolment rate of children with SNE, Grades 9-12</t>
  </si>
  <si>
    <t>Females as a share of school leaders (principals and supervisors)</t>
  </si>
  <si>
    <t>0.95</t>
  </si>
  <si>
    <t>0.93</t>
  </si>
  <si>
    <t>0.91</t>
  </si>
  <si>
    <t>51</t>
  </si>
  <si>
    <t>32</t>
  </si>
  <si>
    <t>4</t>
  </si>
  <si>
    <t>7</t>
  </si>
  <si>
    <t>8</t>
  </si>
  <si>
    <t>0.96</t>
  </si>
  <si>
    <t>56</t>
  </si>
  <si>
    <t>6</t>
  </si>
  <si>
    <t>0.94</t>
  </si>
  <si>
    <t>0.92</t>
  </si>
  <si>
    <t>50</t>
  </si>
  <si>
    <t>34</t>
  </si>
  <si>
    <t>18</t>
  </si>
  <si>
    <t>15</t>
  </si>
  <si>
    <t>9</t>
  </si>
  <si>
    <t>0.97</t>
  </si>
  <si>
    <t>62</t>
  </si>
  <si>
    <t>22</t>
  </si>
  <si>
    <t>10</t>
  </si>
  <si>
    <t>0.98</t>
  </si>
  <si>
    <t>38</t>
  </si>
  <si>
    <t>67</t>
  </si>
  <si>
    <t>47</t>
  </si>
  <si>
    <t>13</t>
  </si>
  <si>
    <t>0.99</t>
  </si>
  <si>
    <t>33</t>
  </si>
  <si>
    <t>12</t>
  </si>
  <si>
    <t>41</t>
  </si>
  <si>
    <t>69</t>
  </si>
  <si>
    <t>61</t>
  </si>
  <si>
    <t>16</t>
  </si>
  <si>
    <t>1.00</t>
  </si>
  <si>
    <t>45</t>
  </si>
  <si>
    <t>70</t>
  </si>
  <si>
    <t>75</t>
  </si>
  <si>
    <t>20</t>
  </si>
  <si>
    <t>Outcomes</t>
  </si>
  <si>
    <t>Grade 2 students reaching 'Below Basic' or above proficiency in reading and comprehension, by language</t>
  </si>
  <si>
    <t>60/60</t>
  </si>
  <si>
    <t>Grade 2 students reaching 'Basic' or above proficiency in reading and comprehension, by language</t>
  </si>
  <si>
    <t>Students assessed reaching basic or above proficiency in the Early Grade Mathematics Assessment (EGMA) (%)</t>
  </si>
  <si>
    <t>Grade 4 students who achieve 50% and above (composite score) in NLA</t>
  </si>
  <si>
    <t>Grade 8 students who achieve 50% and above (composite score) in NLA</t>
  </si>
  <si>
    <t>Grade 10 students who achieve 50% and above (composite score) in NLA</t>
  </si>
  <si>
    <t>Grade 10 students that score 2.0 or above (pass mark) in Ethiopian General Secondary Edcuation Certificate</t>
  </si>
  <si>
    <t>Grade 12 students who achieve 50% and above (composite score) in NLA</t>
  </si>
  <si>
    <t>Grade 12 students that score 350 or above (pass mark) in Ethiopian Higher Education Entrance Certificate (natural sciences stream)</t>
  </si>
  <si>
    <t>Grade 12 students that score 350 or above (pass mark) in Ethiopian Higher Education Entrance Certificate social sciences stream)</t>
  </si>
  <si>
    <t>Demanded technologies identified through value-chain analysis and transferred to MSEs (number)</t>
  </si>
  <si>
    <t>University graduates (first degree) with degree-relevant employment within 12 months after graduation</t>
  </si>
  <si>
    <t>None</t>
  </si>
  <si>
    <r>
      <t xml:space="preserve">25
</t>
    </r>
    <r>
      <rPr>
        <sz val="7"/>
        <color theme="1"/>
        <rFont val="Arial"/>
        <family val="2"/>
      </rPr>
      <t>(2012)</t>
    </r>
  </si>
  <si>
    <r>
      <t xml:space="preserve">8
</t>
    </r>
    <r>
      <rPr>
        <sz val="7"/>
        <color theme="1"/>
        <rFont val="Arial"/>
        <family val="2"/>
      </rPr>
      <t>(2012)</t>
    </r>
  </si>
  <si>
    <t>23</t>
  </si>
  <si>
    <r>
      <t xml:space="preserve">64/76
</t>
    </r>
    <r>
      <rPr>
        <sz val="7"/>
        <color theme="1"/>
        <rFont val="Arial"/>
        <family val="2"/>
      </rPr>
      <t>(2014/15)</t>
    </r>
  </si>
  <si>
    <r>
      <t xml:space="preserve">41/51
</t>
    </r>
    <r>
      <rPr>
        <sz val="7"/>
        <color theme="1"/>
        <rFont val="Arial"/>
        <family val="2"/>
      </rPr>
      <t>(2014/15)</t>
    </r>
  </si>
  <si>
    <r>
      <t xml:space="preserve">21/32
</t>
    </r>
    <r>
      <rPr>
        <sz val="7"/>
        <color theme="1"/>
        <rFont val="Arial"/>
        <family val="2"/>
      </rPr>
      <t>(2014/15)</t>
    </r>
  </si>
  <si>
    <t>40/40</t>
  </si>
  <si>
    <t>35/35</t>
  </si>
  <si>
    <t>30/30</t>
  </si>
  <si>
    <t>2,627</t>
  </si>
  <si>
    <t>68/78</t>
  </si>
  <si>
    <t>47/56</t>
  </si>
  <si>
    <t>28/37</t>
  </si>
  <si>
    <t>3,252</t>
  </si>
  <si>
    <t>80</t>
  </si>
  <si>
    <t>73/81</t>
  </si>
  <si>
    <t>54/61</t>
  </si>
  <si>
    <t>35/42</t>
  </si>
  <si>
    <t>3,623</t>
  </si>
  <si>
    <t>78/84</t>
  </si>
  <si>
    <t>61/66</t>
  </si>
  <si>
    <t>42/47</t>
  </si>
  <si>
    <t>4,066</t>
  </si>
  <si>
    <t>84/87</t>
  </si>
  <si>
    <t>68/71</t>
  </si>
  <si>
    <t>49/52</t>
  </si>
  <si>
    <t>4,635</t>
  </si>
  <si>
    <t>56/57</t>
  </si>
  <si>
    <t>5,442</t>
  </si>
  <si>
    <t>Figure 7 from ESDP V: Baselines for oral reading fluency in seven languages, at Grade 2</t>
  </si>
  <si>
    <t>Language</t>
  </si>
  <si>
    <r>
      <rPr>
        <b/>
        <sz val="10"/>
        <color theme="0"/>
        <rFont val="Arial"/>
        <family val="2"/>
      </rPr>
      <t>Baseline</t>
    </r>
    <r>
      <rPr>
        <sz val="11"/>
        <color theme="0"/>
        <rFont val="Arial"/>
        <family val="2"/>
      </rPr>
      <t xml:space="preserve">
</t>
    </r>
    <r>
      <rPr>
        <sz val="9"/>
        <color theme="0"/>
        <rFont val="Arial"/>
        <family val="2"/>
      </rPr>
      <t>(2013/14 unless stated)</t>
    </r>
  </si>
  <si>
    <t>Reading fluently with full comprehension</t>
  </si>
  <si>
    <t>Reading with some fluency and comprehension</t>
  </si>
  <si>
    <t>Reading slowly with limited comprehension</t>
  </si>
  <si>
    <t>Non-reader</t>
  </si>
  <si>
    <t>Proficiency level</t>
  </si>
  <si>
    <t>Afaan Oromo</t>
  </si>
  <si>
    <t>Af-Somali</t>
  </si>
  <si>
    <t>Amharic</t>
  </si>
  <si>
    <t>Hadiyyisa</t>
  </si>
  <si>
    <t>Sidaamu Afoo</t>
  </si>
  <si>
    <t>Tigrinya</t>
  </si>
  <si>
    <t>Wolayttatto</t>
  </si>
  <si>
    <t>'Proficient'</t>
  </si>
  <si>
    <t>'Basic'</t>
  </si>
  <si>
    <t>'Below Basic'</t>
  </si>
  <si>
    <t>'None'</t>
  </si>
  <si>
    <t>5</t>
  </si>
  <si>
    <t>3</t>
  </si>
  <si>
    <t>2</t>
  </si>
  <si>
    <t>27</t>
  </si>
  <si>
    <t>26</t>
  </si>
  <si>
    <t>25</t>
  </si>
  <si>
    <t>76</t>
  </si>
  <si>
    <t>31</t>
  </si>
  <si>
    <t>See Figure 7 from ESDP V</t>
  </si>
  <si>
    <t>KPI Reference Number</t>
  </si>
  <si>
    <t>2.10</t>
  </si>
  <si>
    <t>2.12</t>
  </si>
  <si>
    <t>2.13</t>
  </si>
  <si>
    <t>3.1</t>
  </si>
  <si>
    <t>3.2</t>
  </si>
  <si>
    <t>3.3</t>
  </si>
  <si>
    <t>3.4</t>
  </si>
  <si>
    <t>3.5</t>
  </si>
  <si>
    <t>3.6</t>
  </si>
  <si>
    <t>3.7</t>
  </si>
  <si>
    <t>4.1</t>
  </si>
  <si>
    <t>4.2</t>
  </si>
  <si>
    <t>4.3</t>
  </si>
  <si>
    <t>4.4</t>
  </si>
  <si>
    <t>4.5</t>
  </si>
  <si>
    <t>4.6</t>
  </si>
  <si>
    <t>4.7</t>
  </si>
  <si>
    <t>4.8</t>
  </si>
  <si>
    <t>4.9</t>
  </si>
  <si>
    <t>5.1</t>
  </si>
  <si>
    <t>5.2</t>
  </si>
  <si>
    <t>5.3</t>
  </si>
  <si>
    <t>5.4</t>
  </si>
  <si>
    <t>5.5</t>
  </si>
  <si>
    <t>5.6</t>
  </si>
  <si>
    <t>5.7</t>
  </si>
  <si>
    <t>5.8</t>
  </si>
  <si>
    <t>5.9</t>
  </si>
  <si>
    <t>6.1</t>
  </si>
  <si>
    <t>6.2</t>
  </si>
  <si>
    <t>6.3</t>
  </si>
  <si>
    <t>6.4</t>
  </si>
  <si>
    <t>6.5</t>
  </si>
  <si>
    <t>6.6</t>
  </si>
  <si>
    <t>6.7</t>
  </si>
  <si>
    <t>6.8</t>
  </si>
  <si>
    <t>6.9</t>
  </si>
  <si>
    <t>6.10</t>
  </si>
  <si>
    <t>6.11</t>
  </si>
  <si>
    <t>6.12</t>
  </si>
  <si>
    <t>KPI Reference Numbers</t>
  </si>
  <si>
    <t>Year</t>
  </si>
  <si>
    <t>Key Performance Indicator (KPI) that the activity will contribute to achieving</t>
  </si>
  <si>
    <t>Source of funds</t>
  </si>
  <si>
    <t>Responsible Entity</t>
  </si>
  <si>
    <t>Number of units to be completed per year</t>
  </si>
  <si>
    <t>Total number of units</t>
  </si>
  <si>
    <t>Unit Cost</t>
  </si>
  <si>
    <t xml:space="preserve">Total Cost </t>
  </si>
  <si>
    <t>Cost per year</t>
  </si>
  <si>
    <t>KPI Reference Number of the most relevant indicator this activity will affect</t>
  </si>
  <si>
    <t>Unit</t>
  </si>
  <si>
    <t>Component</t>
  </si>
  <si>
    <t>Component number</t>
  </si>
  <si>
    <t>a relevant structure, with a clear distribution of mandates and responsibilities at all levels</t>
  </si>
  <si>
    <t>improving the education sector’s organisational structure</t>
  </si>
  <si>
    <t>managing the implementation of cross-cutting programmes</t>
  </si>
  <si>
    <t>regular gathering, processing and sharing of information to inform decision making</t>
  </si>
  <si>
    <t>gathering and processing education performance data</t>
  </si>
  <si>
    <t>gathering and processing financial data</t>
  </si>
  <si>
    <t>sharing information to inform decision making</t>
  </si>
  <si>
    <t>good coordination and communication within and across levels</t>
  </si>
  <si>
    <t>job specifications and operational handbook</t>
  </si>
  <si>
    <t>improved use of existing documentation centres and sharing platforms</t>
  </si>
  <si>
    <t>adequate supply of staff with the right mix of skills in each post/level</t>
  </si>
  <si>
    <t>profiles and recruitment</t>
  </si>
  <si>
    <t>professional development: mentoring, training and on-the-job support</t>
  </si>
  <si>
    <t>resources and conditions of work</t>
  </si>
  <si>
    <t>Sub-component</t>
  </si>
  <si>
    <t>Sub-Component number</t>
  </si>
  <si>
    <t>Sub-Component</t>
  </si>
  <si>
    <t>See 'Components' sheet for codes</t>
  </si>
  <si>
    <t>General education quality</t>
  </si>
  <si>
    <t>teachers’ and leaders’ development</t>
  </si>
  <si>
    <t>transform teaching into a profession of choice</t>
  </si>
  <si>
    <t>teachers' training and professional development</t>
  </si>
  <si>
    <t>leaders' training and professional development</t>
  </si>
  <si>
    <t>curriculum, teaching and learning materials</t>
  </si>
  <si>
    <t>curriculum development</t>
  </si>
  <si>
    <t>teaching and learning materials</t>
  </si>
  <si>
    <t>School Improvement Plan (SIP)</t>
  </si>
  <si>
    <t>community participation</t>
  </si>
  <si>
    <t>school environment</t>
  </si>
  <si>
    <t>teaching and learning</t>
  </si>
  <si>
    <t>school leadership</t>
  </si>
  <si>
    <t>information and communications technology</t>
  </si>
  <si>
    <t>ICT infrastructure for teaching and learning</t>
  </si>
  <si>
    <t>content development for ICT</t>
  </si>
  <si>
    <t>quality assurance</t>
  </si>
  <si>
    <t>school inspection</t>
  </si>
  <si>
    <t>teacher and school leader licensing</t>
  </si>
  <si>
    <t>assessment and examinations</t>
  </si>
  <si>
    <t>General education access, equity, internal efficiency</t>
  </si>
  <si>
    <t>Capacity development for improved management</t>
  </si>
  <si>
    <t>pre-primary</t>
  </si>
  <si>
    <t>primary</t>
  </si>
  <si>
    <t>secondary</t>
  </si>
  <si>
    <t>special support programme for the four emerging regions</t>
  </si>
  <si>
    <t>Adult and non-formal education (ANFE)</t>
  </si>
  <si>
    <t>expanding IFAE and post-IFAE programmes in all regions</t>
  </si>
  <si>
    <t>design and implement effective IFAE programmes</t>
  </si>
  <si>
    <t>design and implement post-literacy programmes with community participation</t>
  </si>
  <si>
    <t>improving female participation in IFAE and post-IFAE programmes</t>
  </si>
  <si>
    <t>introducing continuing education programmes in emerging regions</t>
  </si>
  <si>
    <t>improving the quality of ANFE</t>
  </si>
  <si>
    <t>creating a strong and efficient institutional system for ANFE at all levels</t>
  </si>
  <si>
    <t>Technical and Vocational Education and Training (TVET)</t>
  </si>
  <si>
    <t>Occupational Standards development and assessment</t>
  </si>
  <si>
    <t>improved ownership by sectors</t>
  </si>
  <si>
    <t>improved recognition of competence through accessible and quality assessment and certification services</t>
  </si>
  <si>
    <t>trainees’ development and institutional capacity building</t>
  </si>
  <si>
    <t>capacitated industry and institution trainers, TVET system leaders and support staff</t>
  </si>
  <si>
    <t>increased access to TVET through expansion of instutions to all woredas</t>
  </si>
  <si>
    <t>provide competent TVET graduates</t>
  </si>
  <si>
    <t>welding capacity building for increased productivity and quality in manufacturing</t>
  </si>
  <si>
    <t>industry extension and technology transfer services</t>
  </si>
  <si>
    <t>Higher education</t>
  </si>
  <si>
    <t>university expansion and consolidation</t>
  </si>
  <si>
    <t>equity enhancement</t>
  </si>
  <si>
    <t>relevance and quality enhancement</t>
  </si>
  <si>
    <t>research, technology transfer and community engagement</t>
  </si>
  <si>
    <t>institutional collaboration, leadership and governance</t>
  </si>
  <si>
    <t>institutional collaboration</t>
  </si>
  <si>
    <t>leadership and governance</t>
  </si>
  <si>
    <t>Priority Programme</t>
  </si>
  <si>
    <t>Priority Programme code</t>
  </si>
  <si>
    <t>PRIORITY PROGRAMMES</t>
  </si>
  <si>
    <t>Increase the number of adults who completed first year IFAE programme</t>
  </si>
  <si>
    <t xml:space="preserve"> First year completer  </t>
  </si>
  <si>
    <t xml:space="preserve">Participant adult to text book ratio </t>
  </si>
  <si>
    <t>Facilitator to guide book ratio</t>
  </si>
  <si>
    <t>Prepared radio and TV spot</t>
  </si>
  <si>
    <t>Prepared radio and TV's 20-30 minute drama</t>
  </si>
  <si>
    <t xml:space="preserve">Number of prepared radio and TV spots on IFAE programme </t>
  </si>
  <si>
    <t>Number of trained regional master trainers</t>
  </si>
  <si>
    <t>Trained regional master trainer</t>
  </si>
  <si>
    <t>REBs</t>
  </si>
  <si>
    <t>Number of conducted needs assessment studies on adults with special educational needs</t>
  </si>
  <si>
    <t>Celebrated ILD</t>
  </si>
  <si>
    <t xml:space="preserve">Conducted intellectual dialogue on adult and non formal education     </t>
  </si>
  <si>
    <t xml:space="preserve">Number of awareness raising workshops    </t>
  </si>
  <si>
    <t xml:space="preserve">Number of needs assessment studies </t>
  </si>
  <si>
    <t xml:space="preserve">Conducted needs assessment study  </t>
  </si>
  <si>
    <t>Developed  curriculum framework</t>
  </si>
  <si>
    <t>Strategy</t>
  </si>
  <si>
    <t>Design and implement effective IFAE programmes</t>
  </si>
  <si>
    <t xml:space="preserve">Number of reviewed curriculum materials </t>
  </si>
  <si>
    <t>Number of developed prototype reading materials</t>
  </si>
  <si>
    <t xml:space="preserve">Number of conducted assessments and evaluations of continuing education programmes in emerging regions to determine suitability for expansion </t>
  </si>
  <si>
    <t>Organized best practice</t>
  </si>
  <si>
    <t>Number of conducted formative reviews of CLCs</t>
  </si>
  <si>
    <t>Developed training</t>
  </si>
  <si>
    <t>Number of trained regional experts</t>
  </si>
  <si>
    <t>Trained regional  expert</t>
  </si>
  <si>
    <t>Number of trained facilitators</t>
  </si>
  <si>
    <t xml:space="preserve">IFAE text books are given permanently to adults    </t>
  </si>
  <si>
    <t xml:space="preserve">IFAE text books are given permanently to adults      </t>
  </si>
  <si>
    <t xml:space="preserve">This activity does not need budget to be performed     </t>
  </si>
  <si>
    <t>Number of first year IFAE completed adult females</t>
  </si>
  <si>
    <t>Employed facilitator</t>
  </si>
  <si>
    <t xml:space="preserve"> </t>
  </si>
  <si>
    <t>.</t>
  </si>
  <si>
    <t xml:space="preserve">Frequency of disseminating periods  </t>
  </si>
  <si>
    <t>Printed guideline in low-cost approaches</t>
  </si>
  <si>
    <t>Transfer directive to  IFAE graduates</t>
  </si>
  <si>
    <t xml:space="preserve">Printed transfer directive </t>
  </si>
  <si>
    <t xml:space="preserve">Developed guideline   </t>
  </si>
  <si>
    <t xml:space="preserve">Establish adult education centres in all regions   </t>
  </si>
  <si>
    <t>Construct new integrated functional adult education (IFAE) centres in all regions</t>
  </si>
  <si>
    <t>Employ facilitators for each Integrated functional adult education (IFAE) centre</t>
  </si>
  <si>
    <t>Increase the number of adults who graduated from the second year integrated functional adult education (IFAE) programme</t>
  </si>
  <si>
    <t>Prepare context-specific curriculum-linked teaching and learning materials in relevant mother language of the region</t>
  </si>
  <si>
    <t>Print context-specific curriculum-linked text books for first year adults in relevant local language</t>
  </si>
  <si>
    <t>Print context-specific curriculum-linked text books for second year adults in relevant local language</t>
  </si>
  <si>
    <t>Print context-specific curriculum- linked facilitators’ guide for first year in relevant local language</t>
  </si>
  <si>
    <t>Print context-specific curriculum-linked facilitators’ guide for second year in relevant local language.</t>
  </si>
  <si>
    <t xml:space="preserve">Conduct awareness-raising and community mobilization campaigns to encourage participation in adult education programmes </t>
  </si>
  <si>
    <t>Celebrate international literacy day (ILD) at national level</t>
  </si>
  <si>
    <t>Prepare a spot for radio and television at the federal level</t>
  </si>
  <si>
    <t>Prepare 20-30 minute dramas for radio and television</t>
  </si>
  <si>
    <t>Conduct intellectual dialogue on adult and non formal education</t>
  </si>
  <si>
    <t>Conduct awareness raising and community mobilization workshops at regional level</t>
  </si>
  <si>
    <t>Prepare radio and television spots in regional languages at regional levels</t>
  </si>
  <si>
    <t xml:space="preserve">Disseminate regional FM radio and television spots </t>
  </si>
  <si>
    <t>Train facilitators to deliver IFAE and post IFAE</t>
  </si>
  <si>
    <t>Deliver training for regional master trainers of IFAE and post-IFAE programmes</t>
  </si>
  <si>
    <t>Deliver training for facilitators on IFAE and post-IFAE at regional and woreda levels</t>
  </si>
  <si>
    <t>Conduct needs assessment for adults with special educational needs to guide curriculum materials and facilitators’ training adjustments</t>
  </si>
  <si>
    <t>Conduct needs assessment for adults with special educational needs</t>
  </si>
  <si>
    <t xml:space="preserve">Develop guidelines for curriculum materials and facilitators on adults with special educational needs  </t>
  </si>
  <si>
    <t>Support communities to establish Community Learning Centres (CLCs)</t>
  </si>
  <si>
    <t>Support communities with context-related reading materials and equipment to upgrade IFAE centres to CLCs</t>
  </si>
  <si>
    <t xml:space="preserve"> Develop standards for CLCs</t>
  </si>
  <si>
    <t>Develop CLCs’ implementation guides</t>
  </si>
  <si>
    <t>Develop post-literacy materials for display in a literate environment</t>
  </si>
  <si>
    <t>Conduct needs assessment of adults to develop a curriculum framework for Community Learning Centres (CLCs)</t>
  </si>
  <si>
    <t xml:space="preserve">Develop curriculum framework for Community Learning Centres (CLCs) </t>
  </si>
  <si>
    <t xml:space="preserve">Develop post-IFAE learning text books and facilitators’ guides relevant to local languages </t>
  </si>
  <si>
    <t xml:space="preserve">Print post-IFAE learning textbooks </t>
  </si>
  <si>
    <t>Print post-IFAE facilitators’ guides</t>
  </si>
  <si>
    <t>Distribute printed post-IFAE learning textbooks and facilitators’ guides to Community Learning Centres</t>
  </si>
  <si>
    <t xml:space="preserve">Prepare context-specific curriculum-linked reading materials on contents focusing on HIV/AIDS and others in relevant local language </t>
  </si>
  <si>
    <t>Print context-specific curriculum-linked reading materials</t>
  </si>
  <si>
    <t>Develop guidelines for low-cost approaches to creating a literate environment</t>
  </si>
  <si>
    <t>Print guidelines for low-cost approaches to creating a literate environment</t>
  </si>
  <si>
    <t>Print transfer directive</t>
  </si>
  <si>
    <t>Review curriculum content at federal and regional levels to improve relevance and gender-responsiveness, with a preference for female learners and attention to life skills topics</t>
  </si>
  <si>
    <t>Review curriculum materials at federal level to improve relevance and gender-responsiveness, with a preference for female learners and attention to life skills topics</t>
  </si>
  <si>
    <t>Review curriculum materials at regional levels to improve relevance and gender-responsiveness, with a preference for female learners and attention to life skills topics</t>
  </si>
  <si>
    <t>Increase the number of female learners who completed first year IFAE programme</t>
  </si>
  <si>
    <t xml:space="preserve">Increase the number of female learners who graduated from second year IFAE programme </t>
  </si>
  <si>
    <t xml:space="preserve">Increase the number of female participants in post-IFAE programmes </t>
  </si>
  <si>
    <t>Prepare selection criteria for IFAE and post-IFAE facilitators which favour the recruitment of females</t>
  </si>
  <si>
    <t>Increase the number of female facilitators in IFAE and post-IFAE programmes</t>
  </si>
  <si>
    <t>Prepare additional curriculum topics based on themes directly relevant to female learners</t>
  </si>
  <si>
    <t xml:space="preserve">Prepare additional curriculum topics based on themes directly relevant to female learners </t>
  </si>
  <si>
    <t xml:space="preserve">Develop prototype reading materials at federal level on selected curriculum contents that are directly relevant to female learners. </t>
  </si>
  <si>
    <t>Establish IFAE centres close to potential participants’ homes</t>
  </si>
  <si>
    <t xml:space="preserve">Conduct supervision on the establishment of IFAE centres and their closeness to potential participants  </t>
  </si>
  <si>
    <t>Conduct consultation with youth and adults in emerging regions to determine the scope of continuing education programmes</t>
  </si>
  <si>
    <t>Conduct awareness raising workshops for emerging regions on continuing education</t>
  </si>
  <si>
    <t>Support private sector, NGOs and others to deliver continuing education programmes in  emerging regions</t>
  </si>
  <si>
    <t>Increase the number of institutes that deliver continuing education in emerging regions via conducting workshops to create mutual understanding with owners of the institutes</t>
  </si>
  <si>
    <t>Conduct supervision in emerging regions on the implementation of continuing education</t>
  </si>
  <si>
    <t>Conduct assessments and evaluations of continuing education programmes in emerging regions to determine suitability for expansion</t>
  </si>
  <si>
    <t>Prepare national policy and strategy for Adult  and Non-Formal Education</t>
  </si>
  <si>
    <t>Prepare national policy  for Adult  and Non-Formal Education</t>
  </si>
  <si>
    <t>Prepare national  strategy for Adult  and Non-Formal Education</t>
  </si>
  <si>
    <t xml:space="preserve">Improve EMIS and quality assurance systems supporting IFAE and other ANFE programmes </t>
  </si>
  <si>
    <t>Revise data collection tools of IFAE and other ANFE programmes</t>
  </si>
  <si>
    <t>Develop minimum standards for facilitator training and the development of learning materials</t>
  </si>
  <si>
    <t>Develop minimum standards for facilitator training</t>
  </si>
  <si>
    <t>Develop minimum standards for the development of learning materials of IFAE and other ANFE programmes</t>
  </si>
  <si>
    <t>Conduct regional best practice knowledge sharing and dissemination workshops</t>
  </si>
  <si>
    <t>Organise  best practice on IFAE and other ANFE programmes implementation at federal level</t>
  </si>
  <si>
    <t>Organise best practice on IFAE and other ANFE programmes implementation at regional level</t>
  </si>
  <si>
    <t>Conduct workshops at federal level to disseminate best practices on IFAE and other ANFE programmes</t>
  </si>
  <si>
    <t>Conduct workshops at  regional level to disseminate best practices on IFAE and other ANFE programmes</t>
  </si>
  <si>
    <t>Conduct formative reviews of CLCs to strengthen their status</t>
  </si>
  <si>
    <t>Develop training to programme managers and experts on ANFE related issues</t>
  </si>
  <si>
    <t>Conduct awareness raising workshops amongst all stakeholders of the national adult and non-formal education policy and strategy</t>
  </si>
  <si>
    <t>Conduct monitoring and evaluation on the implementation of IFAE with emphasis on approach to integration and other ANFE programmes</t>
  </si>
  <si>
    <t>Collect performance data on ANFE participants on quarterly basis</t>
  </si>
  <si>
    <t xml:space="preserve">Train ANFE experts and facilitators in the use of EMIS monitoring instruments and data collection/recording at federal and regional levels  </t>
  </si>
  <si>
    <t>Train ANFE regional experts in the use of EMIS monitoring instruments and data collection /recording at federal level</t>
  </si>
  <si>
    <t>Train ANFE facilitators in the use of EMIS monitoring instruments and data collection/recording at regional level</t>
  </si>
  <si>
    <t>Review functionality of adult education boards and making adjustments based on recommendations at all levels</t>
  </si>
  <si>
    <t>Conduct a study to assess potential improvement to the institutional arrangements of ANFE</t>
  </si>
  <si>
    <t>Design a new institutional structure for ANFE at federal level based on the study recommendations</t>
  </si>
  <si>
    <t>Design and implement post-literacy programmes with community participation</t>
  </si>
  <si>
    <t>Increasing female participation in IFAE and post-IFAE programmes</t>
  </si>
  <si>
    <t>Expanding access to continuing education and lifelong learning options to youth and adults in emerging regions</t>
  </si>
  <si>
    <t>Improving quality of ANFE programmes</t>
  </si>
  <si>
    <t>Creating a strong and efficient institutional system for ANFE at all levels</t>
  </si>
  <si>
    <t>Indicator</t>
  </si>
  <si>
    <t xml:space="preserve">Number of new IFAE centres </t>
  </si>
  <si>
    <t xml:space="preserve">Number of facilitators for IFAE centre </t>
  </si>
  <si>
    <t xml:space="preserve">Number of adults who completed one-year IFAE programme </t>
  </si>
  <si>
    <t xml:space="preserve">Number of graduated adults from  two-year IFAE programme </t>
  </si>
  <si>
    <t xml:space="preserve">Number of celebrated ILDs     </t>
  </si>
  <si>
    <t xml:space="preserve">Number of prepared radio and TV's 20-30 minute dramas on IFAE programme </t>
  </si>
  <si>
    <t xml:space="preserve">Number of study papers on ANFE presented in  intellectual dialogue </t>
  </si>
  <si>
    <t>Number of developed guidelines on adults with special educational needs</t>
  </si>
  <si>
    <t>Number of upgraded IFAE centres to CLCs</t>
  </si>
  <si>
    <t>Number of CLC standards</t>
  </si>
  <si>
    <t>Number of CLCs’   implementation guides</t>
  </si>
  <si>
    <t xml:space="preserve">Number of curriculum frameworks for CLCs' programmes </t>
  </si>
  <si>
    <t xml:space="preserve">Number of post-IFAE learning text books and facilitators’ guides  </t>
  </si>
  <si>
    <t xml:space="preserve">Number of printed post-IFAE learning textbooks </t>
  </si>
  <si>
    <t>Number of printed post-IFAE facilitators’ guides</t>
  </si>
  <si>
    <t>Number of printed post-IFAE learning textbooks and facilitators’ guides</t>
  </si>
  <si>
    <t>Number of prepared reading materials</t>
  </si>
  <si>
    <t>Number of context-specific curriculum- linked reading materials in relevant local languages</t>
  </si>
  <si>
    <t>Number of guidelines in low-cost approaches to creating a literate environment</t>
  </si>
  <si>
    <t>Number of second year IFAE graduated females</t>
  </si>
  <si>
    <t xml:space="preserve">Number of females  participants in post- IFAE programmes </t>
  </si>
  <si>
    <t xml:space="preserve">Selection criteria for IFAE and post-IFAE facilitators </t>
  </si>
  <si>
    <t>Number of female facilitators in IFAE and post-IFAE programmes</t>
  </si>
  <si>
    <t xml:space="preserve">Number of prepared  curriculum topics directly relevant to female learners </t>
  </si>
  <si>
    <t>Number of conducted supervisions on the establishment of IFAE centres</t>
  </si>
  <si>
    <t>Number of conducted awareness raising workshops on continuing  education</t>
  </si>
  <si>
    <t>Number of institutes that deliver continuing education in emerging regions</t>
  </si>
  <si>
    <t>Number of conducted supervisions in emerging regions on the implementation of continuing education</t>
  </si>
  <si>
    <t>A national policy for continuing education and lifelong learning</t>
  </si>
  <si>
    <t>A  national strategy for continuing education and lifelong learning</t>
  </si>
  <si>
    <t xml:space="preserve">Number of  revised data collection tools </t>
  </si>
  <si>
    <t>Number of minimum standards for facilitator training</t>
  </si>
  <si>
    <t>Number of minimum standards for the development of learning materials of IFAE and other ANFE programmes</t>
  </si>
  <si>
    <t>Number of organized best practices</t>
  </si>
  <si>
    <t xml:space="preserve">Number of conducted workshops at federal level to disseminate best practices </t>
  </si>
  <si>
    <t xml:space="preserve">Number of conducted workshops at regional level to disseminate best practices </t>
  </si>
  <si>
    <t xml:space="preserve">Number of developed trainings to programme managers and experts on ANFE </t>
  </si>
  <si>
    <t>Number of conducted awareness raising workshops</t>
  </si>
  <si>
    <t>Number of conducted  monitoring and evaluations on the implementation of IFAE</t>
  </si>
  <si>
    <t>Numbers of quarterly data collection returns</t>
  </si>
  <si>
    <t>Number of reviewed  adult education boards</t>
  </si>
  <si>
    <t>Number of studies on ANFE unit structure</t>
  </si>
  <si>
    <t xml:space="preserve">A newly designed institutional structure of ANFE unit </t>
  </si>
  <si>
    <t>New IFAE centre</t>
  </si>
  <si>
    <t xml:space="preserve">Two years programme graduate   </t>
  </si>
  <si>
    <t>Printed text book</t>
  </si>
  <si>
    <t>Printed facilitator guide</t>
  </si>
  <si>
    <t xml:space="preserve">Conducted  awareness raising workshop     </t>
  </si>
  <si>
    <t>1-minute dissemination</t>
  </si>
  <si>
    <t>Trained facilitator</t>
  </si>
  <si>
    <t>Conducted needs assessment study</t>
  </si>
  <si>
    <t xml:space="preserve">Upgraded IFAE centre to CLC </t>
  </si>
  <si>
    <t>Developed CLC standard</t>
  </si>
  <si>
    <t>Developed CLC implementation guide</t>
  </si>
  <si>
    <t xml:space="preserve">Developed text book and facilitators’ guide  </t>
  </si>
  <si>
    <t xml:space="preserve">Printed post-IFAE learning textbook </t>
  </si>
  <si>
    <t>Printed post-IFAE facilitators’ guide</t>
  </si>
  <si>
    <t>Distributed post-IFAE learning book</t>
  </si>
  <si>
    <t>Prepared reading material</t>
  </si>
  <si>
    <t>Printed reading material</t>
  </si>
  <si>
    <t>Developed guideline in low-cost approaches</t>
  </si>
  <si>
    <t>Reviewed curriculum material</t>
  </si>
  <si>
    <t>First year IFAE completed female</t>
  </si>
  <si>
    <t>Second year female IFAE graduate</t>
  </si>
  <si>
    <t>Participated female in post-IFAE</t>
  </si>
  <si>
    <t>Prepared guidelines</t>
  </si>
  <si>
    <t>Female facilitator in IFAE and post-IFAE programmes</t>
  </si>
  <si>
    <t>Prepared curriculum materials</t>
  </si>
  <si>
    <t>Developed reading prototype</t>
  </si>
  <si>
    <t>Conducted supervision</t>
  </si>
  <si>
    <t>Conducted awareness raising workshop on continuing education</t>
  </si>
  <si>
    <t xml:space="preserve">Conducted workshop </t>
  </si>
  <si>
    <t xml:space="preserve">Conducted assessment and evaluation </t>
  </si>
  <si>
    <t>Prepared national policy</t>
  </si>
  <si>
    <t>Prepared national strategy</t>
  </si>
  <si>
    <t>Revised data collection tool</t>
  </si>
  <si>
    <t>Developed minimum standard</t>
  </si>
  <si>
    <t xml:space="preserve">Developed minimum standard </t>
  </si>
  <si>
    <t>Conducted workshop at federal level</t>
  </si>
  <si>
    <t>Conducted workshop at regional level</t>
  </si>
  <si>
    <t>Conducted formative review</t>
  </si>
  <si>
    <t>Conducted awareness raising workshop</t>
  </si>
  <si>
    <t xml:space="preserve">Conducted monitoring and evaluation </t>
  </si>
  <si>
    <t>A quarterly collection data return</t>
  </si>
  <si>
    <t>Reviewed adult education board</t>
  </si>
  <si>
    <t>Conducted study</t>
  </si>
  <si>
    <t xml:space="preserve">New institutional structure of ANFE unit in operation </t>
  </si>
  <si>
    <t>The cost of new IFAE centre building will be covered by the local society</t>
  </si>
  <si>
    <t>This budget is for facilitators’ salaries, and the IFAE centre will be built by the local society</t>
  </si>
  <si>
    <t xml:space="preserve">This can be done through conducting mobilization and awareness creation workshops and equipping IFAE centres with the necessary materials for the learning process       </t>
  </si>
  <si>
    <t xml:space="preserve">One facilitator’s guide should be used for a minimum of 4-5 years </t>
  </si>
  <si>
    <t xml:space="preserve">ILD celebration moves from region to region, which may create variation in total cost. </t>
  </si>
  <si>
    <t xml:space="preserve">Production costs are based on past experience. For dissemination we use MoE’s TV and radio time from EBC. Spot produced should be disseminated on TV and radio with minor adjustment  </t>
  </si>
  <si>
    <t xml:space="preserve">Production costs are based on past experience. For dissemination we use MoE’s TV and radio time from EBC. The drama produced should be disseminated on TV and radio with minor adjustment  </t>
  </si>
  <si>
    <t>This is to inculcate the philosophy, theories, principles, ideas, and contribution of adult and non formal education to society’s development</t>
  </si>
  <si>
    <t>These radio and TV spots need to be developed using regional languages, so that regions like Tigray, Amhara, Bene-shangul and Gambella should be developed  in two languages; Afar, Oromia, Harari, Somalia, Dire Dawa and Addis Ababa should be developed in one language; SNNP should be developed in five languages and disseminated by their regional media to address IFAE participants</t>
  </si>
  <si>
    <t xml:space="preserve">The dissemination of spots takes place for 1-minute for 2-days on radio and another 2-days on TV in a week </t>
  </si>
  <si>
    <t>First we assess general special educational needs of adults to identify if they need hearing, listening or physical support. But in later years we will assess special educational needs of adults according to their particular needs.                                         This activity will be performed by federal and regional adult experts under the supervision of the MoE adult and non-formal education unit</t>
  </si>
  <si>
    <t xml:space="preserve">This activity will be performed by federal and regional adult experts under the supervision of the MoE adult and non-formal education unit based on the assessment results to encourage the participation of adults with different types of special educational needs    </t>
  </si>
  <si>
    <t xml:space="preserve">Gradually the present IFAE centres will be upgraded to CLCs. In the process the government support the local society by allocating this budget  for furnishing the CLCs with shelving, TVs, DVDs, tape recorders, desks and blackboards     </t>
  </si>
  <si>
    <t>This activity will be performed by federal and regional adult experts under the supervision of the MoE adult and non-formal education unit</t>
  </si>
  <si>
    <t>As above</t>
  </si>
  <si>
    <t>Each region will develop four textbooks and facilitators’ guides on four areas: language, life oriented natural science, life oriented social science and simple arithmetic based on the curriculum</t>
  </si>
  <si>
    <t xml:space="preserve">Post-IFAE learning textbooks are given to the participants on a permanent basis     </t>
  </si>
  <si>
    <t>Post-IFAE facilitators’ guide is expected to serve 4-5 years</t>
  </si>
  <si>
    <t>The reading materials will cover four areas: language, life oriented natural science, life oriented social science and simple arithmetic based on the curriculum, which each region will print and distribute</t>
  </si>
  <si>
    <t>Each region prints its own developed reading materials, so this may increase printing costs</t>
  </si>
  <si>
    <t xml:space="preserve">Here continuing education means distance education, extension programme, equivalence programme and TVET short term training  </t>
  </si>
  <si>
    <t>Improvement of the education sector’s structure for delivery</t>
  </si>
  <si>
    <t>Visit other countries to learn from their experiences</t>
  </si>
  <si>
    <t>Number of countries visited</t>
  </si>
  <si>
    <t>It is proposed the visits are to a developed country and developing country</t>
  </si>
  <si>
    <t>Preparation of report on restructuring of the MoE and the Federal TVET Agency (FTA)</t>
  </si>
  <si>
    <t>Restructured report completed for consultation</t>
  </si>
  <si>
    <t>Restructured report</t>
  </si>
  <si>
    <t>Clarify funding</t>
  </si>
  <si>
    <t xml:space="preserve">Organize consultation workshop with stakeholders on restructuring report's recommendations </t>
  </si>
  <si>
    <t>Number of workshop participants</t>
  </si>
  <si>
    <t>Stakeholder who benefitted from workshop</t>
  </si>
  <si>
    <t>Revise recommendations in response to comments from workshop</t>
  </si>
  <si>
    <t>Refined report</t>
  </si>
  <si>
    <t xml:space="preserve">Organize validation workshop with stakeholders  on restructuring report's recommendations </t>
  </si>
  <si>
    <t xml:space="preserve">Finalize restructuring report and submit for approval </t>
  </si>
  <si>
    <t>Approved report</t>
  </si>
  <si>
    <t>Implement restructuring recommendations</t>
  </si>
  <si>
    <t>MoE/FTA restructured</t>
  </si>
  <si>
    <t>Phased implementation during ESDP V</t>
  </si>
  <si>
    <t>Implementing and monitoring cross cutting programmes</t>
  </si>
  <si>
    <t>Define appropriate structure, responsibilities, staff profile and budget for coordination offices for cross cutting issues.</t>
  </si>
  <si>
    <t>Approved scope and budget for coordination offices</t>
  </si>
  <si>
    <t>Clarify funding, especially as consultancy support may be needed</t>
  </si>
  <si>
    <t>Establish new coordination offices for cross cutting issues at MoE and FTA</t>
  </si>
  <si>
    <t xml:space="preserve">Number of coordination offices created </t>
  </si>
  <si>
    <t>New coordination office</t>
  </si>
  <si>
    <t xml:space="preserve">Establish new coordination offices for cross cutting issues for REBs </t>
  </si>
  <si>
    <t>Prepare annual report on implementation of cross cutting issues</t>
  </si>
  <si>
    <t>Annual report</t>
  </si>
  <si>
    <t>Estimate time and any other costs to compile annual report</t>
  </si>
  <si>
    <t>Improve the collection of data related to education in emergencies from woreda to federal levels</t>
  </si>
  <si>
    <t>Reliable data being used</t>
  </si>
  <si>
    <t>Data set</t>
  </si>
  <si>
    <t>Data to be collected on quarterly or monthly  basis - clarify funding</t>
  </si>
  <si>
    <t>Implementing advanced data collection technologies and National Student Identification and Management System.</t>
  </si>
  <si>
    <t>Implement Lifetime National Student Identification and Management System and implement tablet computer and mobile applications for interactive data collection mechanisms</t>
  </si>
  <si>
    <t>GoE</t>
  </si>
  <si>
    <t>EMIS</t>
  </si>
  <si>
    <t>Capacitating regional, woreda and school teachers by implementing EMIS curriculum in CTEs and universities</t>
  </si>
  <si>
    <t>Recruiting international and national qualified consultants and bringing best skill and knowledge to share for all experts in the EMIS system</t>
  </si>
  <si>
    <t>Implement EMIS curriculum in CTEs and universities and set the EMIS modules as a course so as to train teachers in in-service and pre-service modalities</t>
  </si>
  <si>
    <t>Formulating and implementing national EMIS policy in all education sub-sectors</t>
  </si>
  <si>
    <t>Recruiting 2 international staticians for federal and 15 national level statisticians for regions, 2 IT specialists for federal, 15 IT specialists for regions</t>
  </si>
  <si>
    <t>Conducting survey and recruit consultant</t>
  </si>
  <si>
    <t>Conduct survey to identify major EMIS problems, develop national EMIS policy, give training on the developed policy and implement in all education sectors</t>
  </si>
  <si>
    <t>Fully integrating financial data with EMIS questionnaire and ensuring all agents fill the questionnaires in properly by giving support and training</t>
  </si>
  <si>
    <t>Collect additional financial data requriements and  integrate with EMIS questionnaire, give intensive training for region, woreda, and school representatives</t>
  </si>
  <si>
    <t>Implementing central and online reporting tools and implement open data concept system</t>
  </si>
  <si>
    <t>Design and implement online reporting tools and open data system, train main stakeholders and users of education data on how to access the data</t>
  </si>
  <si>
    <t>Conducting standardized statistical analysis and interpretation by capacitating federal, regional and woreda EMIS experts.</t>
  </si>
  <si>
    <t>Give intensive capacity building training on statistical analysis and interpretation for federal, regional and woreda experts for a minumum of 10 days</t>
  </si>
  <si>
    <t>Improving GIS and EMIS system integration</t>
  </si>
  <si>
    <t>Producing job specification and operational handbook</t>
  </si>
  <si>
    <t>Digitise job specifications</t>
  </si>
  <si>
    <t>Percentage of officers with digitised job specification reaches 100% by end of ESDP V</t>
  </si>
  <si>
    <t>Digitised specification</t>
  </si>
  <si>
    <t>Inform officers of their job specifications</t>
  </si>
  <si>
    <t>Well-informed MoE staff</t>
  </si>
  <si>
    <t>5 days of training</t>
  </si>
  <si>
    <t>Prepare operations handbook for federal, regional, zone and woreda levels</t>
  </si>
  <si>
    <t>Percentage of officers with access to an operational handbook</t>
  </si>
  <si>
    <t>Strategy document</t>
  </si>
  <si>
    <t>MoE experts to prepare</t>
  </si>
  <si>
    <t>Print operations handbook</t>
  </si>
  <si>
    <t>Printed handbook</t>
  </si>
  <si>
    <t>9 handbooks per region (11), 6 per zone (89), 6 per woreda (935)</t>
  </si>
  <si>
    <t>Distribute operations handbook</t>
  </si>
  <si>
    <t>Distributed handbook</t>
  </si>
  <si>
    <t>Improving use of existing documentaion centres and sharing platform</t>
  </si>
  <si>
    <t>Produce a strategy document for documentation sharing</t>
  </si>
  <si>
    <t>Number of documents available on iSite</t>
  </si>
  <si>
    <t>Produced by EMIS team</t>
  </si>
  <si>
    <t>Improving use of existing documentation centres and sharing platform</t>
  </si>
  <si>
    <t>Digitise documents for inclusion in iSite</t>
  </si>
  <si>
    <t>Share of documents included</t>
  </si>
  <si>
    <t>Hold information campaign on the use of iSite</t>
  </si>
  <si>
    <t>Number of monthly users of iSite</t>
  </si>
  <si>
    <t>Pamphlet</t>
  </si>
  <si>
    <t>Distributed to workers at the MoE</t>
  </si>
  <si>
    <t>Producing profiles and recruitment</t>
  </si>
  <si>
    <t>Draft recruitment profiles for all technical posts</t>
  </si>
  <si>
    <t>Recruitment profiles used for the recruitment of all technical posts by the end of ESDP V</t>
  </si>
  <si>
    <t>Recruitment profile</t>
  </si>
  <si>
    <t>The posts across all adminstrative structure are very broad and large, the activity is treated in aggregate form (federal, regional, zone and woreda)</t>
  </si>
  <si>
    <t>Disseminate recruitment profiles among human resources staff and ensure their use for recruitment</t>
  </si>
  <si>
    <t>Disseminated and used recruitment profile</t>
  </si>
  <si>
    <t>Undertake critical inventory of present recruitment procedures for technical posts</t>
  </si>
  <si>
    <t>Recommendations of the review of recruitment procedures implemented by the end of ESDP V</t>
  </si>
  <si>
    <t>Recruited inventory</t>
  </si>
  <si>
    <t>Clariying funding</t>
  </si>
  <si>
    <t>Validate, through relevant decrees, recommendations of the critical inventory</t>
  </si>
  <si>
    <t>Participant in validation</t>
  </si>
  <si>
    <t>The validation will be conducted at federal level and cascaded to regions</t>
  </si>
  <si>
    <t>Professional development: mentoring, training and on-thejob support</t>
  </si>
  <si>
    <t>Organise training workshops to respond to skills needs at different levels of the educational administration</t>
  </si>
  <si>
    <t>Share of woreda officials who benefitted from professional training related to their area of work will increased by 50%</t>
  </si>
  <si>
    <t xml:space="preserve">Trained staff </t>
  </si>
  <si>
    <t>From the total number of employees, 25% will get training every year</t>
  </si>
  <si>
    <t>Prepare guidance and support materials for officials from woreda offices</t>
  </si>
  <si>
    <t>Share of woreda officials who express satisfaction with the availability and usefulness of guidance and support materials will reach 90% by the end of ESDP V</t>
  </si>
  <si>
    <t>Developed guideline and support material</t>
  </si>
  <si>
    <t>Hold workshops for woreda officials on the use of the guidance and support materials</t>
  </si>
  <si>
    <t>Official benefitting from workshop</t>
  </si>
  <si>
    <t>Conduct survey on implemention, usefulness and satisfaction of woreda officials on the  prepared guidance and support materials</t>
  </si>
  <si>
    <t>Conducted survey</t>
  </si>
  <si>
    <t>Develop handbooks and guidelines on mentoring programme for officials with supervisory responsibilities</t>
  </si>
  <si>
    <t>Professional development programmes will exist for each staff profile by the end of ESDP V</t>
  </si>
  <si>
    <t>Developed handbook</t>
  </si>
  <si>
    <t>HR of MoE</t>
  </si>
  <si>
    <t>Design professional development programmes for each staff profile</t>
  </si>
  <si>
    <t>Designed  programme</t>
  </si>
  <si>
    <t>The program will be designed at the federal level and cascade to regional education offices</t>
  </si>
  <si>
    <t>Improving resources and conditions of work</t>
  </si>
  <si>
    <t>Develop standards on the minimum level of resources to be available to all organisations</t>
  </si>
  <si>
    <t>Standards developed and dissiminated on the minimum level of resources to be available in all region, zone and woreda offices</t>
  </si>
  <si>
    <t>Standard developed</t>
  </si>
  <si>
    <t>Minimum standards on the material resouces of  to be available to all organisations</t>
  </si>
  <si>
    <t>Develop a system to track and dissiminate information on the availability of minimum level of resources to  all organisations</t>
  </si>
  <si>
    <t>Tracking mechanism systems in place</t>
  </si>
  <si>
    <t>Developed tracking system</t>
  </si>
  <si>
    <t>Software will be developed by the EMIS and used by woredas to collect information</t>
  </si>
  <si>
    <t xml:space="preserve">Raising awareness about the value of teaching profession </t>
  </si>
  <si>
    <t>Develop and distribute guidelines and concept notes in collaboration with REBs</t>
  </si>
  <si>
    <t>Number of  guidelines and concept notes</t>
  </si>
  <si>
    <t>Finalised guideline and concept note</t>
  </si>
  <si>
    <t>TELDD</t>
  </si>
  <si>
    <t>Conduct community awareness campaigns or activities, led by the MOE, to recognize the value of teachers (the teaching profession)</t>
  </si>
  <si>
    <t>Number of community awareness campaigns conducted</t>
  </si>
  <si>
    <t>Conducted awareness campaign</t>
  </si>
  <si>
    <t>These campaigns may involve use of TVs, radios, print materials like brochures and others</t>
  </si>
  <si>
    <t>Celebrate national and regional teachers day every year</t>
  </si>
  <si>
    <t>Number of occasions created/included</t>
  </si>
  <si>
    <t>Occasion</t>
  </si>
  <si>
    <t>The activity will be performed at both federal and regional levels</t>
  </si>
  <si>
    <t>Conduct national assessment to identify the impact of community awareness campaign activities</t>
  </si>
  <si>
    <t xml:space="preserve">Number of assessments conducted </t>
  </si>
  <si>
    <t>Conducted assessment</t>
  </si>
  <si>
    <t>The assessment will be conducted two times during the plan implementation process for the purpose follow up</t>
  </si>
  <si>
    <t xml:space="preserve">Organise consultation meetings with relevant stakeholders on raising public awareness about the teaching profession </t>
  </si>
  <si>
    <t>Number of consultation ,meetings held</t>
  </si>
  <si>
    <t>Consultation meeting</t>
  </si>
  <si>
    <t xml:space="preserve">Two consultative meetings will be organized at each region every year on raising public awareness about the teaching profession </t>
  </si>
  <si>
    <t>Monitor and provide support to REBs in organising and facilitating consultation meetings for the further awareness raising activities</t>
  </si>
  <si>
    <t xml:space="preserve">Number of monitoring visits made </t>
  </si>
  <si>
    <t>Monitoring visit</t>
  </si>
  <si>
    <t>Finalise the revision of the General Guidelines (Blue Print) for teachers' and school leaders' development programme</t>
  </si>
  <si>
    <t xml:space="preserve">Number of the revised general guidelines (Blue Print) </t>
  </si>
  <si>
    <t>Finalised Blue Print</t>
  </si>
  <si>
    <t>Print and distribute the revised Blue Print</t>
  </si>
  <si>
    <t xml:space="preserve">Number of printed and distributed Blue Print </t>
  </si>
  <si>
    <t>Printed and distributed Blue Print</t>
  </si>
  <si>
    <t>Provide training on the implementation of the Blue Print and selection guidelines</t>
  </si>
  <si>
    <t>Number of trained persons</t>
  </si>
  <si>
    <t>Trained person</t>
  </si>
  <si>
    <t>Translate and edit the revised Blue Print into English</t>
  </si>
  <si>
    <t>Number of translated and edited documents</t>
  </si>
  <si>
    <t>Translated and edited document</t>
  </si>
  <si>
    <t>Develop  revised selection guidelines that raise the standards for admission to teaching to the score greater than 2.60 with special consideration to inclusive education</t>
  </si>
  <si>
    <t>Number of selection guidelines</t>
  </si>
  <si>
    <t>Finalised guideline</t>
  </si>
  <si>
    <t>Print and distribute selection guidelines for implementation</t>
  </si>
  <si>
    <t>Number of printed guidelines</t>
  </si>
  <si>
    <t>Printed and distributed document</t>
  </si>
  <si>
    <t>Revise and Develop guidelines for teachers' career development</t>
  </si>
  <si>
    <t>Number of guidelines developed</t>
  </si>
  <si>
    <t>Print and distribute the developed guidelines for teachers career development</t>
  </si>
  <si>
    <t>Number of printed and distributed guidelines</t>
  </si>
  <si>
    <t>Printed and distributed guideline</t>
  </si>
  <si>
    <t>Develop  incentive strategy for teachers</t>
  </si>
  <si>
    <t>Number of incentive strategies</t>
  </si>
  <si>
    <t>Finalised incentive strategy</t>
  </si>
  <si>
    <t>Print and distribute incentive strategy for implementation</t>
  </si>
  <si>
    <t>Number of printed and distributed strategy</t>
  </si>
  <si>
    <t>Printed and distributed strategy</t>
  </si>
  <si>
    <t>Ensuring a structured high quality CPD Program for career and to upgrade the qualifications of teachers</t>
  </si>
  <si>
    <t>Revise CPD framework to including the tool kits</t>
  </si>
  <si>
    <t>Number of frameworks developed</t>
  </si>
  <si>
    <t>Revised CPD framework</t>
  </si>
  <si>
    <t>Develop CPD support materials (modules)</t>
  </si>
  <si>
    <t>Number of modules</t>
  </si>
  <si>
    <t>Finalised module</t>
  </si>
  <si>
    <t xml:space="preserve">Print and distribute CPD framework </t>
  </si>
  <si>
    <t>Number of printed and distributed framework</t>
  </si>
  <si>
    <t>Printed and distributed framework</t>
  </si>
  <si>
    <t>Print and distribute CPD support materials (modules)</t>
  </si>
  <si>
    <t>Number of printed and distributed modules</t>
  </si>
  <si>
    <t>Printed and distributed module</t>
  </si>
  <si>
    <t>Monitor and support the implementation of CPD programme at schools</t>
  </si>
  <si>
    <t xml:space="preserve">Organise and conduct workshops for CPD implementers to facilitate sharing of experiences on the CPD implementation process </t>
  </si>
  <si>
    <t xml:space="preserve">Number of workshops conducted </t>
  </si>
  <si>
    <t>Workshop</t>
  </si>
  <si>
    <t>Provide additional training support to the emerging regions on CPD implementation process</t>
  </si>
  <si>
    <t>Conduct assessment to identify the impact of CPD activities on the student achievement at schools</t>
  </si>
  <si>
    <t>Number of field works conducted</t>
  </si>
  <si>
    <t>Completed fieldwork</t>
  </si>
  <si>
    <t>Strengthen HDP and provide training for the newly employed teacher educators</t>
  </si>
  <si>
    <t>Number of trained teacher educators</t>
  </si>
  <si>
    <t>Trained teacher educator</t>
  </si>
  <si>
    <t xml:space="preserve">Monitor and support moderator and cross moderation universities </t>
  </si>
  <si>
    <t>Number of monitoring visits</t>
  </si>
  <si>
    <t xml:space="preserve">Organise and conduct conference for moderator and cross moderation universities </t>
  </si>
  <si>
    <t>Number of conferences conducted</t>
  </si>
  <si>
    <t>Conference</t>
  </si>
  <si>
    <t>Monitor and support HDP implementing universities and CTEs</t>
  </si>
  <si>
    <t>Organise consultation workshop for HDP implementing universities and CTEs</t>
  </si>
  <si>
    <t xml:space="preserve">Number of workshops organised </t>
  </si>
  <si>
    <t>Organised workshop</t>
  </si>
  <si>
    <t>Improve CPD framework for teacher educators to capacitating the teacher educators with CPD</t>
  </si>
  <si>
    <t>Number of improved CPD frameworks</t>
  </si>
  <si>
    <t>Improved CPD framework</t>
  </si>
  <si>
    <t xml:space="preserve">Monitor and support the implementation of CPD for teacher educators </t>
  </si>
  <si>
    <t>Monitoring visiti</t>
  </si>
  <si>
    <t xml:space="preserve"> Provide training support to facilitate the implementation of CPD framework for school teachers 
</t>
  </si>
  <si>
    <t>Number of trainings organised</t>
  </si>
  <si>
    <t>Organised training</t>
  </si>
  <si>
    <t xml:space="preserve">The training support to be provided at 50 selected centres throughout the country </t>
  </si>
  <si>
    <t>Provide supervisory support to school teachers through a strengthened cluster network</t>
  </si>
  <si>
    <t>Number of supervisory visits</t>
  </si>
  <si>
    <t>Supervisory visit</t>
  </si>
  <si>
    <t>Increasing the share of teachers that reach the required qualification standard</t>
  </si>
  <si>
    <t>Revise and Develop quality education and training curricula for primary and secondary school teachers as per the revised Blue Print</t>
  </si>
  <si>
    <t>Number of revised curricula</t>
  </si>
  <si>
    <t>Revised curriculum</t>
  </si>
  <si>
    <t>Print and distribute the revised training curricula to TEIs</t>
  </si>
  <si>
    <t>Number of printed and distributed curricula</t>
  </si>
  <si>
    <t>Printed and distributed curriculum</t>
  </si>
  <si>
    <t>Develop training standards for primary and secondary school health and physical education teachers</t>
  </si>
  <si>
    <t>Number of developed training standards</t>
  </si>
  <si>
    <t>Developed training standard</t>
  </si>
  <si>
    <t xml:space="preserve">Print and distribute the developed primary and secondary school health and physical education teachers training standards to TEIs  </t>
  </si>
  <si>
    <t>Number of printed and distributed standards</t>
  </si>
  <si>
    <t>Printed and distributed standard</t>
  </si>
  <si>
    <t>Revise and develop the training modules as per the revised curricula for teachers</t>
  </si>
  <si>
    <t>Number of training modules</t>
  </si>
  <si>
    <t>Training module</t>
  </si>
  <si>
    <t>Print and distribute the the revised training modules</t>
  </si>
  <si>
    <t>Provide pre-service trainings for pre-primary school teachers (certificate level)</t>
  </si>
  <si>
    <t>Number of trained teachers</t>
  </si>
  <si>
    <t>Trained teacher</t>
  </si>
  <si>
    <t>Provide pre-service trainings for pre-primary school teachers (Diploma level)</t>
  </si>
  <si>
    <t>Provide in-service trainings for pre-primary school teachers (certificate level)</t>
  </si>
  <si>
    <t>Provide in-service trainings for pre-primary school teachers (diploma level)</t>
  </si>
  <si>
    <t xml:space="preserve">Provide pre-service trainings for primary school teachers </t>
  </si>
  <si>
    <t xml:space="preserve">Provide pre-service trainings for secondary school teachers (PGDT) </t>
  </si>
  <si>
    <t>Provide in-service trainings for primary  school teachers (certificate to diploma)</t>
  </si>
  <si>
    <t>Provide in-service training for secondary school teachers (diploma to degree)</t>
  </si>
  <si>
    <t>Provide in-service trainings for secondary school teachers (PGDT)</t>
  </si>
  <si>
    <t>Provide in-service training for preparatory secondary school teachers (first degree to masters)</t>
  </si>
  <si>
    <t>Monitor and support REBs and TEIs for secondary teacher education during the training process</t>
  </si>
  <si>
    <t xml:space="preserve">Monitor and support TEIs for primary teacher education and training within the region </t>
  </si>
  <si>
    <t>Develop pre-primary teachers training curricula at certificate level</t>
  </si>
  <si>
    <t>Number of developed curricula</t>
  </si>
  <si>
    <t>Developed curriculum</t>
  </si>
  <si>
    <t>Revising practicum guidelines</t>
  </si>
  <si>
    <t>Number of revised guidelines</t>
  </si>
  <si>
    <t>Revised guideline</t>
  </si>
  <si>
    <t>Provide short tailor made trainings for teachers with reported professional competence gaps to fill the gaps</t>
  </si>
  <si>
    <t xml:space="preserve">Enhance primary and secondary school teachers' capacity in Gender Responsive Pedagogy (GRP) </t>
  </si>
  <si>
    <t>Number of capacitated teachers</t>
  </si>
  <si>
    <t>Capacitated teacher</t>
  </si>
  <si>
    <t xml:space="preserve">65 of the participants to be trained as trainers at the federal level (5 for each region) </t>
  </si>
  <si>
    <t>Conduct assessment to identify the share of qualified teachers to the standard level</t>
  </si>
  <si>
    <t>Field work completed</t>
  </si>
  <si>
    <t>Fieldwork</t>
  </si>
  <si>
    <t>Develop and Activate TDP portal service</t>
  </si>
  <si>
    <t xml:space="preserve">Number of portal services </t>
  </si>
  <si>
    <t>Portal service</t>
  </si>
  <si>
    <t>Develop TEI-school linkage guidelines</t>
  </si>
  <si>
    <t>Developed giuideline</t>
  </si>
  <si>
    <t>Print and distribute TEI-school linkage guidelines to regions and TEIs</t>
  </si>
  <si>
    <t>Develop mentoring guidelines for teachers</t>
  </si>
  <si>
    <t>Number of developed guidelines</t>
  </si>
  <si>
    <t>Developed guideline</t>
  </si>
  <si>
    <t>Printand distribute mentoring guidelines to regions</t>
  </si>
  <si>
    <t>Provide training on TEI-School linkage</t>
  </si>
  <si>
    <t>Provide training on the implementation of the mentoring guidelines</t>
  </si>
  <si>
    <t>Provide mentor training (trainings for mentors)</t>
  </si>
  <si>
    <t>Number of trained mentors</t>
  </si>
  <si>
    <t>Trained mentor</t>
  </si>
  <si>
    <t>Establish centre of excellence for teacher education</t>
  </si>
  <si>
    <t>Number of established centres of excellence</t>
  </si>
  <si>
    <t>Established centre of excellence</t>
  </si>
  <si>
    <t>Improving teachers' professional development in the use of ICT across the curriculum</t>
  </si>
  <si>
    <t>Train school leaders to use ICT</t>
  </si>
  <si>
    <t>Number of trained school leaders</t>
  </si>
  <si>
    <t>Trained school leader</t>
  </si>
  <si>
    <t>Develop ICT competence framework</t>
  </si>
  <si>
    <t>Number frameworks developed</t>
  </si>
  <si>
    <t>Developed framework</t>
  </si>
  <si>
    <t>Mainstream ICT across all courses pre-service and in-service programs</t>
  </si>
  <si>
    <t>Number of courses mainstreamed</t>
  </si>
  <si>
    <t>Mainstreamed course</t>
  </si>
  <si>
    <t>Train teachers on how to use ICT in classroom instruction</t>
  </si>
  <si>
    <t>Develop online/offline ICT skill training course for teachers</t>
  </si>
  <si>
    <t>Number of online/offline courses</t>
  </si>
  <si>
    <t>Online/offline course</t>
  </si>
  <si>
    <t>Increasing the supply of teachers with the specific knowledge of SNE and education in emergencies</t>
  </si>
  <si>
    <t xml:space="preserve">Revise and develope  the education and training curricula for SNE teachers
</t>
  </si>
  <si>
    <t>Print and distribute revised curricula for SNE teachers</t>
  </si>
  <si>
    <t>Number of printed and distributed training curricula</t>
  </si>
  <si>
    <t>Printed and distributed training curriculum</t>
  </si>
  <si>
    <t>Revise and develop training modules for SNE teachers</t>
  </si>
  <si>
    <t>Revised training module</t>
  </si>
  <si>
    <t>Print and distribute the training modules to TEIs</t>
  </si>
  <si>
    <t>Monitor and support REBs and TEIs during the training process</t>
  </si>
  <si>
    <t>Monitor and support TEIs in case of primary SNE teacher education and training within the region</t>
  </si>
  <si>
    <t>Organise consultative meetings with the stakeholders to facilitate communications on the implementation of inclusive education</t>
  </si>
  <si>
    <t xml:space="preserve">Number of consultative meetings </t>
  </si>
  <si>
    <t>Consultative meeting</t>
  </si>
  <si>
    <t>Transcribe all necessary printed materials for teachers toBbraille for blind primary and secondary school teachers</t>
  </si>
  <si>
    <t>Number transcribed materials</t>
  </si>
  <si>
    <t>Transcribed material</t>
  </si>
  <si>
    <t>Print and distribute the transcribed materials for blind primary and secondary school  teachers</t>
  </si>
  <si>
    <t>Number of transcribed, printed and distributed materials</t>
  </si>
  <si>
    <t>Transcribed and distributed material</t>
  </si>
  <si>
    <t>Provide sign language training for primary school teachers with special attention to primary schools with special classes</t>
  </si>
  <si>
    <t>Monitor and suport sign language training provisions in regions</t>
  </si>
  <si>
    <t>Develop and implement a strategy for placement of SNE professionals within the system at all levels including cluster centers</t>
  </si>
  <si>
    <t>Number of strategies developed</t>
  </si>
  <si>
    <t>Developed strategy</t>
  </si>
  <si>
    <t>Develop awareness raising manual for the implementation of education in emergency situations</t>
  </si>
  <si>
    <t>Number of manuals developed</t>
  </si>
  <si>
    <t>Developed manual</t>
  </si>
  <si>
    <t>Print and distribute awareness raising manual for the implementation of education in emergency situations</t>
  </si>
  <si>
    <t>Number of printed and distributed manuals</t>
  </si>
  <si>
    <t>Printed and distributed manual</t>
  </si>
  <si>
    <t xml:space="preserve">Conduct initial consultation meetings to create awareness about the education in the emergency situation </t>
  </si>
  <si>
    <t>Number of consultation meetings held</t>
  </si>
  <si>
    <t>Provide training for teachers serving in emergency situations</t>
  </si>
  <si>
    <t xml:space="preserve"> Monitor and support REBs in identifying areas in need of education in emergency situation and those who are vulnerable </t>
  </si>
  <si>
    <t>Increasing the share of school principals and supervisors who reach the required qualification standard</t>
  </si>
  <si>
    <t>Organise consultation meetings to establish pre-primary school leaders' education and training programme</t>
  </si>
  <si>
    <t>Number of consultation meetings</t>
  </si>
  <si>
    <t xml:space="preserve">Develop  strategy for career progression of teachers to school leader for appropriately qualified candidates </t>
  </si>
  <si>
    <t>Number of strategy developed for teachers' career progression</t>
  </si>
  <si>
    <t>Revise and develop selection and recruitment guidelines for school leaders</t>
  </si>
  <si>
    <t>Print and distribute selection and recruitment guidelines for school leaders</t>
  </si>
  <si>
    <t>Revise and develop the training curricula for school leaders</t>
  </si>
  <si>
    <t>Print and distribute the developed training curricula for school leaders</t>
  </si>
  <si>
    <t>Revise and develop training modules for school leaders as per the revised curricula</t>
  </si>
  <si>
    <t xml:space="preserve">Number of revised modules </t>
  </si>
  <si>
    <t>Revised module</t>
  </si>
  <si>
    <t>Print and distribute the revised modules</t>
  </si>
  <si>
    <t xml:space="preserve">Number of printed and distributed modules  </t>
  </si>
  <si>
    <t xml:space="preserve">Provide education and training for the school leaders to increase the share of trained school leaders (PGDSL ) </t>
  </si>
  <si>
    <t xml:space="preserve">Provide education and training for school leaders to increase the share of the trained school leaders (PGCPS ) </t>
  </si>
  <si>
    <t xml:space="preserve">Provide education and training for school leaders to increase the share of trained school leaders MA (in SL ) </t>
  </si>
  <si>
    <t>Increasing the role of females in school leadership and supervision</t>
  </si>
  <si>
    <t xml:space="preserve">Develop and distribute guidelines for swift career progression of females to school leadership positions  </t>
  </si>
  <si>
    <t xml:space="preserve">Conduct awareness raising and promotional campaign to encourage females' ambition to reach leadership positions </t>
  </si>
  <si>
    <t>Number of campaigns carried out</t>
  </si>
  <si>
    <t>Carried out campaign</t>
  </si>
  <si>
    <t xml:space="preserve">Ensuring that school principals and supervisors receive a structured quality CPD Program for career progress </t>
  </si>
  <si>
    <t xml:space="preserve">Develop CPD framework for school leaders </t>
  </si>
  <si>
    <t>Print and distribute CPD framework for school leaders</t>
  </si>
  <si>
    <t>Number of printed and distributed frameworks</t>
  </si>
  <si>
    <t xml:space="preserve">Develope  CPD modules for school leaders </t>
  </si>
  <si>
    <t>Number of modules developed</t>
  </si>
  <si>
    <t>Developed module</t>
  </si>
  <si>
    <t>Print and distribute CPD modules for school leaders</t>
  </si>
  <si>
    <t xml:space="preserve">Provide training support during the CPD implementation process </t>
  </si>
  <si>
    <t>Number of training supports provided</t>
  </si>
  <si>
    <t>Training support</t>
  </si>
  <si>
    <t>Improving teacher skills in mother tongue and English language instruction</t>
  </si>
  <si>
    <t>Conduct monitoring visits to strengthen English Language Improvement Centres (ELICs) in all TEIs</t>
  </si>
  <si>
    <t>MTELEDD</t>
  </si>
  <si>
    <t>Conduct annual ELIC conference</t>
  </si>
  <si>
    <t>Number of ELIC conferences</t>
  </si>
  <si>
    <t>ELIC conference</t>
  </si>
  <si>
    <t xml:space="preserve">Train additional Master Trainers as part of the ELTIP ( English Language Teacher Improvement Programme) </t>
  </si>
  <si>
    <t>Number of trained master trainers</t>
  </si>
  <si>
    <t>Tarined master trainer</t>
  </si>
  <si>
    <t xml:space="preserve">Train primary and secondary school English language teachers as part of ELTIP </t>
  </si>
  <si>
    <t>Number of trained primary and secondary school teachers of English</t>
  </si>
  <si>
    <t>Conduct monitoring and provide support for the implementation of ELTIP</t>
  </si>
  <si>
    <t xml:space="preserve">Train mentor trainers as part of School Based English Mentoring (SBEM) </t>
  </si>
  <si>
    <t>Number of trained mentor traners</t>
  </si>
  <si>
    <t>Trained mentor trainer</t>
  </si>
  <si>
    <t>Train additional mentors in English language</t>
  </si>
  <si>
    <t xml:space="preserve">Trained English language mentor </t>
  </si>
  <si>
    <t>Conduct monitoring and provide support for the implementation of SBEM programme</t>
  </si>
  <si>
    <t>Conduct additional study in selected secondary schools to identify the needs and gaps of secondary and preparatory school teachers who use English as a medium of instruction</t>
  </si>
  <si>
    <t>Number of studies</t>
  </si>
  <si>
    <t>Study</t>
  </si>
  <si>
    <t>A similar study was carried out in 2014</t>
  </si>
  <si>
    <t>Develop 3 modules  to implement English Medium Teacher Improvement Program (EMTIP) in all secondary schools</t>
  </si>
  <si>
    <t>Number of EMTIP modules</t>
  </si>
  <si>
    <t>Camera ready copy of EMTIP module</t>
  </si>
  <si>
    <t>Print EMTIP modules</t>
  </si>
  <si>
    <t>Number of printed EMTIP modules</t>
  </si>
  <si>
    <t>Printed EMTIP module</t>
  </si>
  <si>
    <t xml:space="preserve"> The no. of EMTIP modules is 3. Each module  will have 40,000 copies.</t>
  </si>
  <si>
    <t>Print EMTIP Braille modules</t>
  </si>
  <si>
    <t>Number of printed EMTIP Braille modules</t>
  </si>
  <si>
    <t>Printed EMTIP Braille module</t>
  </si>
  <si>
    <t>It is anticipated that there are 500 visually impaired teachers who use English as  Medium of Instruction</t>
  </si>
  <si>
    <t>Train master trainers as part of EMTIP programme</t>
  </si>
  <si>
    <t>Number of trained Master Trainers</t>
  </si>
  <si>
    <t>Trained master trainer</t>
  </si>
  <si>
    <t xml:space="preserve">Conduct EMTIP ToT training  </t>
  </si>
  <si>
    <t>Number of trained ToT trainers</t>
  </si>
  <si>
    <t>Trained ToT trainer</t>
  </si>
  <si>
    <t>Offer EMTIP training to all English medium secondary school teachers for EMTOS (English Medium Teachers of Other Subjects)</t>
  </si>
  <si>
    <t>Number of trained EMTOS</t>
  </si>
  <si>
    <t>Trained EMTOS</t>
  </si>
  <si>
    <t>Conduct monitoring and provide support for the implementation of EMTIP programme</t>
  </si>
  <si>
    <t>Include (mainstream) the new EfT (English for Teaching) programme in all CTEs' curriculum</t>
  </si>
  <si>
    <t>Mainstreamed EfT curriculum</t>
  </si>
  <si>
    <t>EfT curriculum</t>
  </si>
  <si>
    <t>Develop 3 modules  to implement EfT in all CTEs</t>
  </si>
  <si>
    <t>Number of EfT modules</t>
  </si>
  <si>
    <t>Camera ready copy of EfT module</t>
  </si>
  <si>
    <t>Print of  3 EfT modules</t>
  </si>
  <si>
    <t>Number of printed EfT modules</t>
  </si>
  <si>
    <t>Printed EfT module</t>
  </si>
  <si>
    <t>Print of  3 EfT Braille modules</t>
  </si>
  <si>
    <t>Number of printed EfT Braille modules</t>
  </si>
  <si>
    <t>Printed EfT Braille module</t>
  </si>
  <si>
    <t xml:space="preserve">Train all CTE English language instructors to implement the new EfT programme </t>
  </si>
  <si>
    <t>Number of trained English language teacher educators in the new EfT curriculum</t>
  </si>
  <si>
    <t>Trained teacher educators in EfT</t>
  </si>
  <si>
    <t>Number of experience sharing visits</t>
  </si>
  <si>
    <t>Experience sharing visit</t>
  </si>
  <si>
    <t>Conduct international experience sharing visits to enhance the teaching of mother tongue languages throughout Ethiopia</t>
  </si>
  <si>
    <t>Conduct inservice teachers training to improve the teaching skills of Grades 1-4 primary school mother tongue teachers in seven languages (Amharic, Afan Oromo, Tigrigna, Af Somali, Wolaytatto, Af Sidamo and Hadiyisa)</t>
  </si>
  <si>
    <t>Number of trained mother tongue teachers in seven languages</t>
  </si>
  <si>
    <t>Trained Grades 1-4 primary school mother tongue teacher</t>
  </si>
  <si>
    <t>Provide training to Grades 1-4 mother tongue language primary school teachers of adaptive regions in Af Somali, Afan Oromo and Amharic languages</t>
  </si>
  <si>
    <t>Print Grades 1-4 adaptive region mother tongue teachers training manual</t>
  </si>
  <si>
    <t>Number of MT manuals</t>
  </si>
  <si>
    <t>Printed MT manual</t>
  </si>
  <si>
    <t>Print Grades 1-4 adaptive region mother tongue teachers training manual in Brille</t>
  </si>
  <si>
    <t>Number of MT manuals in Braille</t>
  </si>
  <si>
    <t>Printed MT manual in Braille</t>
  </si>
  <si>
    <t>Scale up the training gained from the seven languages of mother tongue curriculum to other mother tongue languages used in primary Grades 1-4 schools</t>
  </si>
  <si>
    <t>Print Grades 1-4 region mother tongue teachers training manual</t>
  </si>
  <si>
    <t>Number of MT manual</t>
  </si>
  <si>
    <t>Print Grades 1-4 region mother tongue teachers training manual in Braille</t>
  </si>
  <si>
    <t>Number of MT Braille manuals</t>
  </si>
  <si>
    <t>Printed MT Braille manual</t>
  </si>
  <si>
    <t>Scale up of the best experiences gained from the development, adaptation and implementation of the seven mother tongue languages to other mother tongue languages for Grades 5-8</t>
  </si>
  <si>
    <t>Print training manual for Grades 5-8 mother tongue teachers' training to  scale up to other mother tongue languages</t>
  </si>
  <si>
    <t>Print training manual for Grades 5-8 mother tongue teachers' training to scale up to other mother tongue languages</t>
  </si>
  <si>
    <t xml:space="preserve">Implement school based mother tongue language program in primary schools  </t>
  </si>
  <si>
    <t>Trained mentors</t>
  </si>
  <si>
    <t>Print and distribute school-based mother tongue language mentoring manual</t>
  </si>
  <si>
    <t>Number of MT mentoring manuals</t>
  </si>
  <si>
    <t>Printed manual</t>
  </si>
  <si>
    <t>Print and distribute school-based mother tongue language mentoring Braille manual</t>
  </si>
  <si>
    <t>Number of MT mentoring Braille manuals</t>
  </si>
  <si>
    <t>Printed Braille manual</t>
  </si>
  <si>
    <t>Monitor and support to effectively implement school based mother tongue language program in primary schools</t>
  </si>
  <si>
    <t>Develop national strategy to improve mother tongue and English language education in Ethiopia</t>
  </si>
  <si>
    <t>Number of strategies</t>
  </si>
  <si>
    <t>Finalised strategy document</t>
  </si>
  <si>
    <t>Print and distribute mother tongue and English languages development strategy</t>
  </si>
  <si>
    <t>Number of printed and distributed strategy documents</t>
  </si>
  <si>
    <t>Printed and distributed strategy document</t>
  </si>
  <si>
    <t>Develop national guidelines to improve mother tongue and English language education in Ethiopia</t>
  </si>
  <si>
    <t>Number of national guidelines</t>
  </si>
  <si>
    <t>Finalised national guideline</t>
  </si>
  <si>
    <t>Print and distribute the guidelines</t>
  </si>
  <si>
    <t>Number  of printed and distributed strategy documents</t>
  </si>
  <si>
    <t>Establish and strenghen mother tongue (MT) language centres in TEIs</t>
  </si>
  <si>
    <t>Number of established and strenghened MT centres</t>
  </si>
  <si>
    <t>Established and  strenghened  MT centre</t>
  </si>
  <si>
    <t>Conduct baseline assessment of EGRA in mother tongue and English with NEAEA</t>
  </si>
  <si>
    <t>Number of baseline EGRA assessments</t>
  </si>
  <si>
    <t>EGRA baseline assessment</t>
  </si>
  <si>
    <t>Conduct  assessment of EGRA in mother tongue and English with NEAEA</t>
  </si>
  <si>
    <t>Number of EGRA assessments</t>
  </si>
  <si>
    <t>EGRA assessment</t>
  </si>
  <si>
    <t xml:space="preserve">Print and distribute  mother tongue teacher training manual for 5 regions </t>
  </si>
  <si>
    <t>Number of printed and distributed teacher training manuals</t>
  </si>
  <si>
    <t>Printed and distributed  teacher training manual</t>
  </si>
  <si>
    <t>Conduct training to improve the teaching skills of Grades 5-8 primary school mother tongue teachers in seven languages (Amharic, Afan Oromo, Tigrigna, Af Somali, Wolaytatto, Af Sidamo and Hadiyisa)</t>
  </si>
  <si>
    <t>Trained Grades 5-8 primary school mother tongue teacher</t>
  </si>
  <si>
    <t>Provide training to Gradse 5-8 mother tongue language primary school teachers of adaptive regions in Af Somali, Afan Oromo and Amharic languages</t>
  </si>
  <si>
    <t xml:space="preserve">Print and distribut Grades 5-8 teacher training manual for adaptive region </t>
  </si>
  <si>
    <t xml:space="preserve">Provide training to primary supervisors, principals, RSEB experts and v/principals in seven languages </t>
  </si>
  <si>
    <t>Number of trained  supervisors, principals, RSEB experts and v/principals</t>
  </si>
  <si>
    <t>Trained supervisors, principals, RSEB experts and v/principal</t>
  </si>
  <si>
    <t>Print and distribute training manual for supervisors, principals, REB experts and v/principals  in seven languages</t>
  </si>
  <si>
    <t>Number of printed and distributed training manuals</t>
  </si>
  <si>
    <t>Printed and distributed training manual</t>
  </si>
  <si>
    <t>Conduct research to improve the delivery of mother tongue and English language education at all levels of general education</t>
  </si>
  <si>
    <t>No. of researches carried out</t>
  </si>
  <si>
    <t>Research document</t>
  </si>
  <si>
    <t>Revise the existing English language standards</t>
  </si>
  <si>
    <t>Revised English language standards</t>
  </si>
  <si>
    <t>Standards for English language</t>
  </si>
  <si>
    <t>Revise the existing mother tongue language standards</t>
  </si>
  <si>
    <t>Revised mother tongue language standards</t>
  </si>
  <si>
    <t xml:space="preserve">Standards for mother tongue language </t>
  </si>
  <si>
    <t>Develop proposals and TORs to solicit funds - establish project banking scheme</t>
  </si>
  <si>
    <t>Number of proposals and TORs</t>
  </si>
  <si>
    <t xml:space="preserve"> Proposal and TOR</t>
  </si>
  <si>
    <t xml:space="preserve">Conduct needs assessment to identify key gaps in mother tongue pre-primary teachers </t>
  </si>
  <si>
    <t>Number of  needs assesmet</t>
  </si>
  <si>
    <t>Needs assessment</t>
  </si>
  <si>
    <t xml:space="preserve"> Develop mother tongue manuals based on the gaps</t>
  </si>
  <si>
    <t>Number of manual</t>
  </si>
  <si>
    <t>Manual</t>
  </si>
  <si>
    <t>Printtraining manuals</t>
  </si>
  <si>
    <t>Number of printed manuals</t>
  </si>
  <si>
    <t xml:space="preserve">Train mother tongue pre-primary teachers on reading skills </t>
  </si>
  <si>
    <t>Number of trained mother tongue pre-teachers</t>
  </si>
  <si>
    <t>Trained mother tongue teacher</t>
  </si>
  <si>
    <t>Celebrating Mother Tongue Day nationally with stakeholders</t>
  </si>
  <si>
    <t>Number of celebrations</t>
  </si>
  <si>
    <t>Celebration</t>
  </si>
  <si>
    <t>Celebrating Reading Day nationally with stakeholders</t>
  </si>
  <si>
    <t>Offer additional training to primary and secondary school teachers of English in the four emerging regions</t>
  </si>
  <si>
    <t>Offer additional training to primary and secondary school female English language teachers in all regions</t>
  </si>
  <si>
    <t>Offer needs-based, tailor-made and fine-tuned English language training to Ministry of Education support staff including secretaries, office workers, receptionists and guards</t>
  </si>
  <si>
    <t>Number of trained support staff</t>
  </si>
  <si>
    <t>Trained support staff</t>
  </si>
  <si>
    <t>Offer needs-based, tailor-made and fine-tuned English language training to Ministry of Education experts and middle level leadership</t>
  </si>
  <si>
    <t>Number of trained experts and middle level leadership</t>
  </si>
  <si>
    <t>Trained expert and mid-level leader</t>
  </si>
  <si>
    <t>Offer additional training to primary school teachers of mother-tongue languages in the four emerging regions</t>
  </si>
  <si>
    <t>Offer additional training to primary school female mother tongue language teachers in all regions</t>
  </si>
  <si>
    <t>Revising national curricula from KG to G12 to improve relevance and allow differentiation, paying due attention to life skills, technical and vocational-oriented entrepreneurship and cross cutting issues</t>
  </si>
  <si>
    <t>Strengthen current status of  curriculum development and implementation directorate via the establishment of Ethiopian Curriculum Institute</t>
  </si>
  <si>
    <t>Established Institute</t>
  </si>
  <si>
    <t>Curriculum  Directorate</t>
  </si>
  <si>
    <t>Develop a document to establish the Ethiopian Curriculum Institute</t>
  </si>
  <si>
    <t>Document developed</t>
  </si>
  <si>
    <t>Developed document</t>
  </si>
  <si>
    <t>Conduct successive consultative workshops with the stakeholders to endorse  the document</t>
  </si>
  <si>
    <t>An endorsed document produced</t>
  </si>
  <si>
    <t>Consultative workshop</t>
  </si>
  <si>
    <t>Budget to be determined</t>
  </si>
  <si>
    <t>Organize international and local training on curriculum and research</t>
  </si>
  <si>
    <t>Number of trainees participated</t>
  </si>
  <si>
    <t>Conducted training</t>
  </si>
  <si>
    <t xml:space="preserve">Design a strategy for curriculum differentiation, with due attention to the needs of all children </t>
  </si>
  <si>
    <t>Develop a manual for identification and differentiation of the needs and abilities of the learners</t>
  </si>
  <si>
    <t>Manual developed</t>
  </si>
  <si>
    <t>Develop a curriculum differentiation guideline</t>
  </si>
  <si>
    <t>Guideline developed</t>
  </si>
  <si>
    <t>Conducted workshop</t>
  </si>
  <si>
    <t xml:space="preserve">Conduct the third formative curriculum evaluation </t>
  </si>
  <si>
    <t>Study conducted</t>
  </si>
  <si>
    <t>Conducted formative evaluation</t>
  </si>
  <si>
    <t xml:space="preserve">Conduct summative curriculum evaluation </t>
  </si>
  <si>
    <t>Conducted summative evaluation</t>
  </si>
  <si>
    <t>Revising  curriculum across all subjects from KG to G12</t>
  </si>
  <si>
    <t>Number of subjects revised</t>
  </si>
  <si>
    <t>Revised subject</t>
  </si>
  <si>
    <t>budget to be determined</t>
  </si>
  <si>
    <t>Develop a history curriculum for G9-12 which supports the unity and diversity of the country through the incorporation of history of nations and nationalities</t>
  </si>
  <si>
    <t>Development of history textbooks &amp; teachers' guide</t>
  </si>
  <si>
    <t>Textbooks and teachers' guided</t>
  </si>
  <si>
    <t>Developed textbook and teacher' guide</t>
  </si>
  <si>
    <t>Print and distribute history textbooks and teachers' guides</t>
  </si>
  <si>
    <t>Student to textbook ratio</t>
  </si>
  <si>
    <t>Textbook</t>
  </si>
  <si>
    <t>Mainstream ICT across core subjects of the curriculum</t>
  </si>
  <si>
    <t>Number of subjects integrating ICT</t>
  </si>
  <si>
    <t>Involved subject expert</t>
  </si>
  <si>
    <t>Evaluate the implementation of mother tongue language curriculum in relation to mother tongue language policy</t>
  </si>
  <si>
    <t>Evaluated curriculum material</t>
  </si>
  <si>
    <t>Involved expert</t>
  </si>
  <si>
    <t>Improving awareness and skills among teachers regarding curriculum revisions, active learning methods, continuous assessment, project based learning and curriculum differentiation</t>
  </si>
  <si>
    <t>Conduct training workshop to teachers and ABE facilitators on how to implement the revised curriculum  and contemporary pedagogy in the classroom</t>
  </si>
  <si>
    <t>Participating teacher and ABE facilitator</t>
  </si>
  <si>
    <t xml:space="preserve">Implement the curriculum module in CPD programme to support  classroom instruction
</t>
  </si>
  <si>
    <t>Align CPD with curriculum materials to enhance classroom instruction and student learning</t>
  </si>
  <si>
    <t xml:space="preserve">Aligned CPD module with the curriculum </t>
  </si>
  <si>
    <t>Aligned CPD module</t>
  </si>
  <si>
    <t xml:space="preserve">Conduct a survey  to find out the impact of civics and ethical education on students’ behaviour  </t>
  </si>
  <si>
    <t>Survey conducted</t>
  </si>
  <si>
    <t xml:space="preserve">Conducted survey </t>
  </si>
  <si>
    <t>Conduct a TOT on moral education and  religious tolerance for 40 civics and ethical education teachers</t>
  </si>
  <si>
    <t>Number of trainees</t>
  </si>
  <si>
    <t xml:space="preserve"> Training workshop</t>
  </si>
  <si>
    <t xml:space="preserve">Organize and conduct a training on tracking and tracing software to analyse and improve systems for distribution of teaching and learning materials </t>
  </si>
  <si>
    <t>Conduct an international educational tour on science exploratorium and STEM education in south Korea</t>
  </si>
  <si>
    <t>Educational visit</t>
  </si>
  <si>
    <t>Conducted educational tour</t>
  </si>
  <si>
    <t>Provide a TOT on  active learning techniques and continuous assessment methods and project based learning for science ans mathematics teachers in the four emerging regions</t>
  </si>
  <si>
    <t>Training workshop</t>
  </si>
  <si>
    <t>Provide a TOT on active learning techniques and continuous assessment methods for general business and economics teachers in secondary schools</t>
  </si>
  <si>
    <t>Conduct a public awareness campaign on the effective utilization of textbooks using different media channels</t>
  </si>
  <si>
    <t>Frequency of campaigns</t>
  </si>
  <si>
    <t>Conducted campaign</t>
  </si>
  <si>
    <t>TBD</t>
  </si>
  <si>
    <t>Provide a TOT on the significance of technical drawing education to science and technology realm for teachers in secondary schools</t>
  </si>
  <si>
    <t>Conduct a capacity building workshop for private publishers on the development  of  textbooks and supplementary materials</t>
  </si>
  <si>
    <t>Number of participants</t>
  </si>
  <si>
    <t>Organize and conduct a consultative workshop to enrich and validate the manual on continuous assessment</t>
  </si>
  <si>
    <t>Consulatative workshop</t>
  </si>
  <si>
    <t xml:space="preserve">Conduct orientaion training on the revised curriculum materials </t>
  </si>
  <si>
    <t>Orientation training conducted</t>
  </si>
  <si>
    <t>Orientation training</t>
  </si>
  <si>
    <t>Distribute teaching &amp; learning materials from central regions warehouse and woreda  to schools</t>
  </si>
  <si>
    <t>Distributed teaching-learning material</t>
  </si>
  <si>
    <t>Test the items developed in 3 piloted regions every quarter</t>
  </si>
  <si>
    <t>Number of items developed</t>
  </si>
  <si>
    <t>Testing session</t>
  </si>
  <si>
    <t>Organize a consultative workshop/seminar  with stakeholders on the alignment of the curriculum with national examinations and university entrance examinations</t>
  </si>
  <si>
    <t>Eegree of alignment</t>
  </si>
  <si>
    <t xml:space="preserve">Revise Grades 1-8 English textbooks  based on the situation analysis conducted </t>
  </si>
  <si>
    <t>Number of English tetbooks revised</t>
  </si>
  <si>
    <t>Revised textbook and teachers' guide</t>
  </si>
  <si>
    <t>Providing all students with sufficient learning resources for effective learning</t>
  </si>
  <si>
    <t>Develop, print, and distribute textbooks in 35 instructional languages</t>
  </si>
  <si>
    <t>Developed textbook</t>
  </si>
  <si>
    <t xml:space="preserve">Re-print and distribute textbooks in seven mother tongue languages and for the regions an adaption has been done from grades 1-8  </t>
  </si>
  <si>
    <t>Reprinted textbook</t>
  </si>
  <si>
    <t>Print, re-print and distribute textbooks in Amharic as a second language for grades 3-8</t>
  </si>
  <si>
    <t>Adapt the Grades 3-8 Amharic as a second language textbooks in Oromiya region fir Grades 5-8</t>
  </si>
  <si>
    <t>Adapted textbook</t>
  </si>
  <si>
    <t>Re-print and distribute Grades 1-8 textbooks in all subjects</t>
  </si>
  <si>
    <t>Re-printed  textbook</t>
  </si>
  <si>
    <t>Re-print and distribute Grades 9-12 textbooks in all subjects</t>
  </si>
  <si>
    <t>Student tp textbook ratio</t>
  </si>
  <si>
    <t>Print and distribute the adapted Grade 1-8 Amharic textbook to the contexts of Amhara, Oromiya and Somali regions</t>
  </si>
  <si>
    <t>Develop, print and distribute Grade 9-12 Tigrigna mother tongue textbooks</t>
  </si>
  <si>
    <t>Develop, print and distribute Grade 9-12 Somali mother tongue textbooks</t>
  </si>
  <si>
    <t xml:space="preserve">Translate, adapt, print and distribute Grades 1-4 aesthetics and physical education and grades 5-8 music, physical education and aesthetic textbooks in Amharic to the contexts of the respective regions in  Afan Oromo, Tigrigna, Somali and English languages  </t>
  </si>
  <si>
    <t>Print and distribute grades 9-12 physical education teachers' guides</t>
  </si>
  <si>
    <t>Teachers to teachers' guide ratio</t>
  </si>
  <si>
    <t>Teachers' guide</t>
  </si>
  <si>
    <t>Print and distribute Grades 7-8 biology textbooks to Jinka Woreda in SNNP region</t>
  </si>
  <si>
    <t>Woreda</t>
  </si>
  <si>
    <t>Equip all schools with sufficient learning and teaching materials for instruction</t>
  </si>
  <si>
    <t>Develop, print and distribute supplementary materials/books on environmental science, mathematics and seven mother tongue languages for Grades 1-4</t>
  </si>
  <si>
    <t>Number of supplementary books</t>
  </si>
  <si>
    <t>Developed supplemenatry book</t>
  </si>
  <si>
    <t>Develop, print and distribute supplementary books for Grades 5-6</t>
  </si>
  <si>
    <t xml:space="preserve">Develop, print and distribute supplementary materials/books on science and mathematics subjects for Grades 7-10 </t>
  </si>
  <si>
    <t>Develop, print and distribute map reading supplementary books for Grades 11-12</t>
  </si>
  <si>
    <t>Develop, print and distribute geography manuals for teachers for Grades 9-10</t>
  </si>
  <si>
    <t>Number of manuals</t>
  </si>
  <si>
    <t xml:space="preserve">Update, improve, print and distribute, the existing  civics and ethical education blue print </t>
  </si>
  <si>
    <t>Number of copies printed</t>
  </si>
  <si>
    <t>Developed blue print</t>
  </si>
  <si>
    <t>Develop, print and distribute a manual on organization and use of schools’ pedagogical centres</t>
  </si>
  <si>
    <t>Develop, print and distribute teachers’ manual on teaching science and mathematics effectively in primary and secondary schools</t>
  </si>
  <si>
    <t>Develop, print and distribute organization and management of science and  mathematics clubs in schools</t>
  </si>
  <si>
    <t>Develop, print and distribute a dictionary of economics terms</t>
  </si>
  <si>
    <t>Book</t>
  </si>
  <si>
    <t>Develop, adapt, translate print and distribute supplementary materials for Grades 5-8 music teachers</t>
  </si>
  <si>
    <t>Adapted and translated music supplementary book</t>
  </si>
  <si>
    <t>Conduct a follow up activity on music clubs in schools</t>
  </si>
  <si>
    <t>Number of schools visited</t>
  </si>
  <si>
    <t>Conducted follow up activity</t>
  </si>
  <si>
    <t>Print and distribute supplementary materials for Grades 5-8 on the 11 values of civics and ethical education to emerging regions</t>
  </si>
  <si>
    <t>Translate into regional languages, print and distribute supplementary books on peace building education for Grades 5-8 students and teachers</t>
  </si>
  <si>
    <t>Translated supplementary book</t>
  </si>
  <si>
    <t>Develop, science and mathematics workbooks for Grades 7-8 students</t>
  </si>
  <si>
    <t>Workbooks developed</t>
  </si>
  <si>
    <t>Developed workbook</t>
  </si>
  <si>
    <t>The budget allocated is rough estimation</t>
  </si>
  <si>
    <t>Equipping all O-classes with a minimum packages of learning materials</t>
  </si>
  <si>
    <t>Develop a manual on storytelling to  pre-school teachers</t>
  </si>
  <si>
    <t>Manual daveloped</t>
  </si>
  <si>
    <t>A soft copy developed</t>
  </si>
  <si>
    <t>Provide curriculum materials to support accelerated schools programs in Benishangul Gumuz region</t>
  </si>
  <si>
    <t>Distributed curriculum materials</t>
  </si>
  <si>
    <t>Curriculum material package</t>
  </si>
  <si>
    <t>Develop resource books on language, environmental science and mathematics for O-class students</t>
  </si>
  <si>
    <t>O-class resource book developed</t>
  </si>
  <si>
    <t>Equip resource centres/clusters with materials for continued education in an emergency situations</t>
  </si>
  <si>
    <t xml:space="preserve">Develop, print and distribute emergency education manual for teachers </t>
  </si>
  <si>
    <t>Emergency education manual to schools ratio</t>
  </si>
  <si>
    <t>Emeregency education manual developed</t>
  </si>
  <si>
    <t xml:space="preserve">Adapt and adopt, print and distribute WASH programme packages for  all schools </t>
  </si>
  <si>
    <t>WASH program packageto school ratio</t>
  </si>
  <si>
    <t>WASH program packages Adapted</t>
  </si>
  <si>
    <t>Equip schools with curriculum materials for children with special educational needs</t>
  </si>
  <si>
    <t xml:space="preserve">Conduct asssement on educational needs of students with special needs and how to deliver science education for visually impaired students </t>
  </si>
  <si>
    <t>Assessment conducted</t>
  </si>
  <si>
    <t>Number of students with special needs</t>
  </si>
  <si>
    <t>Develop, print and distribute a Braille utilisation manual for beginners</t>
  </si>
  <si>
    <t>Students to manual ratio</t>
  </si>
  <si>
    <t>A manual developed</t>
  </si>
  <si>
    <t>Transcribe into Braille Grades 9-12  textbooks (English, biology, economics, general business, ICT, geography, Afan Oromo, Amharic and civics and ethical education) to the blind</t>
  </si>
  <si>
    <t>transcribed copies</t>
  </si>
  <si>
    <t>Develop and attach audio CDs with textbooks for visually impaired students at all levels</t>
  </si>
  <si>
    <t>Auds  Cds developed</t>
  </si>
  <si>
    <t xml:space="preserve">Develop, print and distribute  a sign language curriculum </t>
  </si>
  <si>
    <t>Sign language curriculum developed</t>
  </si>
  <si>
    <t>A curriculum developed</t>
  </si>
  <si>
    <t>Develop and distribute 4 sign language textbooks for Grades 5-8 students with hearing impairment and 4 teachers’ guide for teachers</t>
  </si>
  <si>
    <t>textbooks &amp; teacher guide developed</t>
  </si>
  <si>
    <t>Develop a manual for children with Autism in special schools</t>
  </si>
  <si>
    <t>GOE</t>
  </si>
  <si>
    <t>Develop teaching manual for students with multiple disabilities</t>
  </si>
  <si>
    <t>Develop and distribute 4 sign language text books for ECCE for those with hearing impairments and 4 teachers’ guide for teachers</t>
  </si>
  <si>
    <t>Develop and distribute 4 sign language text books for Grades 9-12 students with hearing impairment and 4 teachers’ guide for teachers</t>
  </si>
  <si>
    <t>Textbooks &amp; teacher guide developed</t>
  </si>
  <si>
    <t>Translate, print and distribute  curriculum documents into Amharic, Oromiffa, Tigrigna, Somaligna, Wolaytota, Hadiyessa and Sidama</t>
  </si>
  <si>
    <t>Number of translated curriculum documents</t>
  </si>
  <si>
    <t>translated curriculum documents</t>
  </si>
  <si>
    <t>Develop continuous assessment manual for all subjects and levels KG-G12</t>
  </si>
  <si>
    <t>Manuals to school ratio</t>
  </si>
  <si>
    <t>assessment manuals produced</t>
  </si>
  <si>
    <t>Improve community participation</t>
  </si>
  <si>
    <t>Use media campaign to promote community engagement and to increase awareness about the value of education</t>
  </si>
  <si>
    <t>Percentage of parents satisfied with school management will reach 90%</t>
  </si>
  <si>
    <t>Media campaign</t>
  </si>
  <si>
    <t>Media-based campaign, using radio and television as well as print media</t>
  </si>
  <si>
    <t xml:space="preserve">Develop school report card template and software </t>
  </si>
  <si>
    <t xml:space="preserve">Percentage of schools with school report card displayed on their notice board will reach 50%
</t>
  </si>
  <si>
    <t>Template and software</t>
  </si>
  <si>
    <t>Development of template and soft ware is by the directorates expert</t>
  </si>
  <si>
    <t xml:space="preserve">Procure printer for pilot woredas </t>
  </si>
  <si>
    <t xml:space="preserve">Percentage of schools with school report carddisplayed on their notice board will reach 50%
</t>
  </si>
  <si>
    <t>Printer</t>
  </si>
  <si>
    <t>Total number woredas are 935 and for 2015/16 120 woredas are in pilot programme</t>
  </si>
  <si>
    <t>Print, distribute and display school report card</t>
  </si>
  <si>
    <t>Schools with displayed report card</t>
  </si>
  <si>
    <t xml:space="preserve"> ABE centers, primary and secondary schools will display report cards on their notice board                                     . </t>
  </si>
  <si>
    <t>Organise annual consultative workshop with PSTAs on the implementation of school improvement programme</t>
  </si>
  <si>
    <t>Percentage of schools with active PSTA  will reach 90%</t>
  </si>
  <si>
    <t>Participant</t>
  </si>
  <si>
    <t>4 day consultative meeting</t>
  </si>
  <si>
    <t>Conduct annual consultative workshop on  the implementation of school improvement progam</t>
  </si>
  <si>
    <t>Percentage of schools developing and implementing a high quality school improvement plan will reach 100%</t>
  </si>
  <si>
    <t xml:space="preserve">5 day consultative meeting            </t>
  </si>
  <si>
    <t>Conduct annual consultative workshop on  the implementation of school improvement progamme</t>
  </si>
  <si>
    <t xml:space="preserve"> 5 day consultative meeting            </t>
  </si>
  <si>
    <t>Conduct quarterly consultative meeting workshop with school improvement programmeme stakeholders on the plan performance evaluation</t>
  </si>
  <si>
    <t xml:space="preserve">5 day consultative meeting in each quarter, 100 participants will attend         </t>
  </si>
  <si>
    <t>Providing services and resources to schools to improve the physical facilities and foster a safe and healthy environment</t>
  </si>
  <si>
    <t>Equip schools with minimum learning resources, including laboratories, reference materials and libraries and materials for children with special needs</t>
  </si>
  <si>
    <t xml:space="preserve">Percentage of schools with facilities for children with disabilities, based on standards 
</t>
  </si>
  <si>
    <t>School</t>
  </si>
  <si>
    <t>Number of school is calculated as 1/3 of the total at the end of ESDP V and 100,000 birr is used to buy equipment</t>
  </si>
  <si>
    <t>Revise school co-curricular clubs structuring and implementation manual</t>
  </si>
  <si>
    <t>Functional extracurricular/co-curricular programmes/clubs in all schools</t>
  </si>
  <si>
    <t>6 day workshop</t>
  </si>
  <si>
    <t>Validate school co-curricular clubs structuring and implementation manual</t>
  </si>
  <si>
    <t>5 day workshop</t>
  </si>
  <si>
    <t>Adapt school co-curricular clubs structuring and implementation manual</t>
  </si>
  <si>
    <t>Translate school co-curricular clubs structuring and implementation manual</t>
  </si>
  <si>
    <t>Translated manual</t>
  </si>
  <si>
    <t>Amharic version will be translated into 7 languages</t>
  </si>
  <si>
    <t>Printand distribute school co-curricular clubs structuring and implementation manual</t>
  </si>
  <si>
    <t xml:space="preserve">Printing of manual includes that done for woreda, zone and region education bureau offices, printing of 45,000 copies are for all schools and offices use </t>
  </si>
  <si>
    <t xml:space="preserve">Conduct annual exibition on the implementation of co-curricular clubs  </t>
  </si>
  <si>
    <t>Exhibition</t>
  </si>
  <si>
    <t>Cost covers the preparation of exhibition</t>
  </si>
  <si>
    <t xml:space="preserve">Conduct consultative workshop on the implementation of co-curricular clubs  </t>
  </si>
  <si>
    <t xml:space="preserve">Cost covers per diem for workshop </t>
  </si>
  <si>
    <t>Conduct ToT on HIV/AIDS mainistreaming, plan, M&amp;E and SRH in the learning institutions</t>
  </si>
  <si>
    <t>Number of trainings conducted</t>
  </si>
  <si>
    <t xml:space="preserve">Cascade training on HIV/AIDS mainistreaming, plan, M&amp;E and SRH in learning institutions </t>
  </si>
  <si>
    <t>Conduct ToT on life skill education in the learning institutions</t>
  </si>
  <si>
    <t>Number of institutions conducting life skill</t>
  </si>
  <si>
    <t>Conduct peer education in schools</t>
  </si>
  <si>
    <t>Number of institutions conducting peer education</t>
  </si>
  <si>
    <t>Undertake school community conversation</t>
  </si>
  <si>
    <t>Number of institutions conducting school community conversation</t>
  </si>
  <si>
    <t>Conduct condom promotion and distribution for higher institutions and work place</t>
  </si>
  <si>
    <t>Number of condoms distributed</t>
  </si>
  <si>
    <t>Distributed condom</t>
  </si>
  <si>
    <t>Celebrate world AIDs day (work place)</t>
  </si>
  <si>
    <t>Number of WAD day celeberated</t>
  </si>
  <si>
    <t>Cost covers t shurt, cap, refereshment, banner and drama</t>
  </si>
  <si>
    <t>Provide ToT for teachers on curriculum integration</t>
  </si>
  <si>
    <t>Number of trained teachers on the supplementary materials</t>
  </si>
  <si>
    <t>Provide training for teachers on curriculum integration</t>
  </si>
  <si>
    <t>Conduct baseline assesement on life skills education to integrate HIV/AIDS and SRH in the curriculum at the primary education level (Grades 5-8)</t>
  </si>
  <si>
    <t xml:space="preserve">Number of baseline assesement conducted </t>
  </si>
  <si>
    <t>Cost covers for consultant fee</t>
  </si>
  <si>
    <t>Based on the baseline assesement on life skills education findings, develop curriculum integration manuals on selected subjects (biology, civics and English subjects)</t>
  </si>
  <si>
    <t xml:space="preserve">Number of manuals integrated </t>
  </si>
  <si>
    <t>Cost covers professional fee</t>
  </si>
  <si>
    <t>Conduct ToT for teaches, cluster supervisors, principals and HIV/AIDS coordinators on curriculum integration manuals on selected subjects (biology, civics and English subjects)</t>
  </si>
  <si>
    <t>Number of participants trained</t>
  </si>
  <si>
    <t>Printing and distribution of the curriculum integrated manuals on selected subjects (biology, civics and English subjects)</t>
  </si>
  <si>
    <t xml:space="preserve">Number of manuals printed and distributed </t>
  </si>
  <si>
    <t>Provide scico-social therapy and create referal linkages with the nearby health instititions</t>
  </si>
  <si>
    <t>Number of scico-social terapy user and created linkage</t>
  </si>
  <si>
    <t>Scico-social terapy and referal linkage user</t>
  </si>
  <si>
    <t>Cost covers coupon and health services</t>
  </si>
  <si>
    <t>Establish and strengthen AIDS resource centre</t>
  </si>
  <si>
    <t>Percent of schools with AIDS resource center</t>
  </si>
  <si>
    <t>AIDS resource centre</t>
  </si>
  <si>
    <t>Establish mini-media in primary and secondary schools</t>
  </si>
  <si>
    <t>Percentage of schools with functional mini media</t>
  </si>
  <si>
    <t>Mini media</t>
  </si>
  <si>
    <t>Provide material and financial support for vulnerable students at all levels of education syastem</t>
  </si>
  <si>
    <t>Student who receive care and support services</t>
  </si>
  <si>
    <t>Material and financial support provided to student</t>
  </si>
  <si>
    <t>Conduct awareness creation on comprehensive sexuality education guideline for the concerned bodies</t>
  </si>
  <si>
    <t>Awareness created</t>
  </si>
  <si>
    <t>Conduct consultative meeting on WASH implementation</t>
  </si>
  <si>
    <t xml:space="preserve">Percentage of schools provided WASH resources per One WASH standards </t>
  </si>
  <si>
    <t xml:space="preserve">WASH </t>
  </si>
  <si>
    <t>Quarterly based awerness creation programme, 60 participant will attend in one workshop</t>
  </si>
  <si>
    <t>WASH</t>
  </si>
  <si>
    <t>Semester based awareness creation programme, 70 participant will attend in one workshop</t>
  </si>
  <si>
    <t>Provide WASH resources as per One WASH standards</t>
  </si>
  <si>
    <t xml:space="preserve">Unit cost covers school wash minimum package (water supply - latrine construction, hygiene) </t>
  </si>
  <si>
    <t>Provide resources used to maintain water pipe in school</t>
  </si>
  <si>
    <t>Conduct consultative workshop to establish and strengthen structure for communication of sport-related activities</t>
  </si>
  <si>
    <t>Percentage of primary schools that meet the standards will increase from 25% to 70%.</t>
  </si>
  <si>
    <t>Conduct national students' sport competition</t>
  </si>
  <si>
    <t xml:space="preserve">Cost covers committee members per diem, accomodation and refreshment, t-shirt, bill bord, banner, consultative meeting, opening and closing ceremony </t>
  </si>
  <si>
    <t>Conduct regional students' sport competition</t>
  </si>
  <si>
    <t>Cost covers committee members per diem, accommodation and refreshment, t-shirt, billboard, banner, consultative meeting, opening and closing ceremony, per diem for students, per diem for trainers and professional fee and different sport materials</t>
  </si>
  <si>
    <t xml:space="preserve">Develop education sector sport strategy </t>
  </si>
  <si>
    <t xml:space="preserve">Conduct validation workshop on the developed education sector sport strategy </t>
  </si>
  <si>
    <t xml:space="preserve">Print and distribute education sector sport strategy </t>
  </si>
  <si>
    <t xml:space="preserve">Strategy </t>
  </si>
  <si>
    <t xml:space="preserve">Provide ToT on school sport guideline </t>
  </si>
  <si>
    <t xml:space="preserve">Cost covers for 10 days training </t>
  </si>
  <si>
    <t xml:space="preserve">Provide training on school sport guideline </t>
  </si>
  <si>
    <t xml:space="preserve">Print and distribute school sport guideline </t>
  </si>
  <si>
    <t>Develop sport facility standard</t>
  </si>
  <si>
    <t>Conduct validation workshop on the developed sport facility standard</t>
  </si>
  <si>
    <t>Print and distribute sport facility standard</t>
  </si>
  <si>
    <t xml:space="preserve">Conduct training for secondary school sport teachers </t>
  </si>
  <si>
    <t>Cost covers transportation, per diem, refreshment and trainer's professional fee</t>
  </si>
  <si>
    <t>Participation of MoE staff on the 'Sport for all' programme</t>
  </si>
  <si>
    <t>Cost covers sport materials, accommodation, incentives and banners</t>
  </si>
  <si>
    <t>Participation of REB staff on the 'Sport for all' programme</t>
  </si>
  <si>
    <t>Provide monitoring and support on the sport programme for selected regions, woredas and schools</t>
  </si>
  <si>
    <t>Monitoring and supervision twice a year for 20 days</t>
  </si>
  <si>
    <t>Provide monitoring and support  on the youth sport programme</t>
  </si>
  <si>
    <t>Provide monitoring and support on the youth sport programme</t>
  </si>
  <si>
    <t>Conduct monitoring and support on youth training programmes for selected regions, woredas and schools</t>
  </si>
  <si>
    <t>Monitoring and supervision twice a year</t>
  </si>
  <si>
    <t>Provide needed access improvements for children with disabilities at existing schools</t>
  </si>
  <si>
    <t>Equip cluster resource centres with resources for SNE</t>
  </si>
  <si>
    <t xml:space="preserve">Number of cluster resource centres equipped with resources for SNE will reach 800
</t>
  </si>
  <si>
    <t>Cluster resource centre</t>
  </si>
  <si>
    <t>Conduct deworming programmemes for targeted schools/regions</t>
  </si>
  <si>
    <t>Percentage of targeted schools conducted deworming programme</t>
  </si>
  <si>
    <t>MoH</t>
  </si>
  <si>
    <t>Cost will be covered by Ministry of Health</t>
  </si>
  <si>
    <t xml:space="preserve">Enhance implementation of Code of Conduct for schools to mitigate sexual and gender-based harassment and violence
</t>
  </si>
  <si>
    <t xml:space="preserve">Percentage of schools with implemented Code of Conduct for schools to mitigate sexual and gender-based harassment
and violence
</t>
  </si>
  <si>
    <t>Translate and adapt reading club guideline</t>
  </si>
  <si>
    <t>Translation in to 7 languages</t>
  </si>
  <si>
    <t>Print and distribute reading club guideline</t>
  </si>
  <si>
    <t>Promote 'Ethiopia Reads' week in communities and schools through awareness campaigns</t>
  </si>
  <si>
    <t>Campaign</t>
  </si>
  <si>
    <t>Improve pre-primary, primary and secondary school standards</t>
  </si>
  <si>
    <t>Validate pre-primary, primary and secondary school standards</t>
  </si>
  <si>
    <t>Translate pre-primary, primary and secondary school standards</t>
  </si>
  <si>
    <t>Unit cost comprises the 3 manuals</t>
  </si>
  <si>
    <t>Print and distribute pre-primary, primary and secondary school standards</t>
  </si>
  <si>
    <t>Develope manual to strengthen cluster resource centres</t>
  </si>
  <si>
    <t>Validation workshop on the developed cluster resource centre manual</t>
  </si>
  <si>
    <t>Conduct ToT on cluster resource centre manual</t>
  </si>
  <si>
    <t>Providing services and resources to schools to improve the physical facilities and foster a safe and healthy environment.</t>
  </si>
  <si>
    <t>Conduct training on cluster resourse centre manual</t>
  </si>
  <si>
    <t>Translate the developed cluster resourse center manual</t>
  </si>
  <si>
    <t>number of manual</t>
  </si>
  <si>
    <t>Print and distribute  the developed cluster resourse centre manual</t>
  </si>
  <si>
    <t>Develop O-Class organisation and implementation guideline</t>
  </si>
  <si>
    <t>Validate O-Class organization and implementation guideline</t>
  </si>
  <si>
    <t>Translate the developed O-Class organisation and implementation guideline</t>
  </si>
  <si>
    <t>Guideline</t>
  </si>
  <si>
    <t>Develop model pre-primary school selection and scale up manual</t>
  </si>
  <si>
    <t>Validate model pre-primary school selection and scale up manual</t>
  </si>
  <si>
    <t>Translate the developed model pre-primary school selection and scale up manual</t>
  </si>
  <si>
    <t>Foster and strengthen school-community and school-cluster support networks to encourage peer support and networking as a means of CPD to improve teaching and learning practices.</t>
  </si>
  <si>
    <t xml:space="preserve">Develop manual to enhance primary and secondary schools into centre of excellence for community coordination and information sharing
</t>
  </si>
  <si>
    <t xml:space="preserve">Number of schools with established center of excellence </t>
  </si>
  <si>
    <t>Foster and strengthen school-community and school-cluster support networks to encourage peer support and networking as a means of CPD to improve teaching and learning practices</t>
  </si>
  <si>
    <t xml:space="preserve">Enhance primary and secondary schools into centres of excellence for community coordination and information sharing
</t>
  </si>
  <si>
    <t>Participant in experience sharing</t>
  </si>
  <si>
    <t>Strengthen functional pedagogical centres at all primary and secondary schools</t>
  </si>
  <si>
    <t>Trained participant</t>
  </si>
  <si>
    <t>Provide materials to strengthen pedagogical centres at primary and secondary schools</t>
  </si>
  <si>
    <t>Allocate and distribute school grant budget to schools</t>
  </si>
  <si>
    <t>Money allocated</t>
  </si>
  <si>
    <t>Develop guideline for performance-based incentive system</t>
  </si>
  <si>
    <t xml:space="preserve">Conduct validation workshop on performance based incentive system </t>
  </si>
  <si>
    <t>Provide incentives for schools with best performance on school improvement programme implementation</t>
  </si>
  <si>
    <t>Scale up best practices to pre-primary, primary and secondary schools</t>
  </si>
  <si>
    <t>Percentage of schools that scale up best practices</t>
  </si>
  <si>
    <t>Cost covers 20 days</t>
  </si>
  <si>
    <t>School visits for principals, teachers, and PSTA members to share and scale-up best practices in school improvement</t>
  </si>
  <si>
    <t>Visitor</t>
  </si>
  <si>
    <t>Ensure good governance, democratic practice, accountability and responsibility in schools</t>
  </si>
  <si>
    <t>Develop comprehensive management and resource utilization manual for schools</t>
  </si>
  <si>
    <t>Validate comprehensive management and resource utilization manual for schools</t>
  </si>
  <si>
    <t>Percentage of schools with comprehensive management and resource utilisation</t>
  </si>
  <si>
    <t xml:space="preserve">Conduct ToT on the comprehensive management and resource utilization manual for schools </t>
  </si>
  <si>
    <t xml:space="preserve">Conduct training on the comprehensive management and resource utilization manual for schools </t>
  </si>
  <si>
    <t xml:space="preserve">Translate the comprehensive management and resource utilization manual for schools </t>
  </si>
  <si>
    <t xml:space="preserve">Print and distribute the comprehensive management and resource utilization manual for schools </t>
  </si>
  <si>
    <t>Conduct school improvement programme implementation and school grant utilisation survey</t>
  </si>
  <si>
    <t>Study will conducted by consaltant</t>
  </si>
  <si>
    <t>Conduct workshop on the findings of school improvement programme implementation and school grant utilisation survey</t>
  </si>
  <si>
    <t>Percentage of schools using at least half of their school grant allocation for teaching/learning domain</t>
  </si>
  <si>
    <t>Develop a training module in print and video about evidence-based decision making and planning</t>
  </si>
  <si>
    <t>Manual will prepared by consultant</t>
  </si>
  <si>
    <t>Validation workshop about evidence based decision making and planning</t>
  </si>
  <si>
    <t>Conduct TOT on evidence based decision making and planning</t>
  </si>
  <si>
    <t>Conduct training  on evidence based decision making and planning</t>
  </si>
  <si>
    <t>Translate and adaptat evidence based decision making and planning</t>
  </si>
  <si>
    <t>Print and distribut evidence based decision making and planning</t>
  </si>
  <si>
    <t>Translate the revised school improvement framework and guideline to meet the needs of ABEs</t>
  </si>
  <si>
    <t>Percentage of ABE Centres meeting the standards will reach 70%</t>
  </si>
  <si>
    <t>Print and distribute the revised school improvement framework and guideline to meet the needs of ABEs</t>
  </si>
  <si>
    <t>Provide monitering and support  on the school improvement programme for selected regions, woredas and schools.</t>
  </si>
  <si>
    <t>Number of regions, woredas and schools supervised</t>
  </si>
  <si>
    <t>Monitoring and support for 18 days</t>
  </si>
  <si>
    <t>Provide monitering and support on the school improvement programme for selected regions, woredas and schools.</t>
  </si>
  <si>
    <t>Provide special support and capacity building training on the school improvement programme implementation and school grant utilisation for the emerging regions</t>
  </si>
  <si>
    <t>Recruitment of 2 long term national consultants for school improvement programme support</t>
  </si>
  <si>
    <t>Number of consultants recruited</t>
  </si>
  <si>
    <t>Consultant</t>
  </si>
  <si>
    <t>Improving teacher skills in the delivery of science and mathematics instruction</t>
  </si>
  <si>
    <t>Develop assessment training modules for Grades 7-8 mathematics and science teachers (LAMS)</t>
  </si>
  <si>
    <t>Number of prepared modules</t>
  </si>
  <si>
    <t>New module prepared</t>
  </si>
  <si>
    <t>16 participants * 20days * 2 times + stationary materials
JICA will provide technical support</t>
  </si>
  <si>
    <t xml:space="preserve">Develop modules on methods of teaching  for Grades 5-6 and 9-10 mathematics and science   </t>
  </si>
  <si>
    <t>MSIC</t>
  </si>
  <si>
    <t>Two individualls for 20 days/module * 2 times</t>
  </si>
  <si>
    <t xml:space="preserve">Organize validation workshop on the developed mathematics and science training modules </t>
  </si>
  <si>
    <t>Number of participating individuals validating the modules</t>
  </si>
  <si>
    <t xml:space="preserve">Participating individual </t>
  </si>
  <si>
    <t>4 teachers*36 CTEs + 4 Coordinators*11 REBs + 8 teachers*11 regions + 4 CDID (MoE) + 20 MSIC</t>
  </si>
  <si>
    <t xml:space="preserve">Develope mathematics and science laboratory manuals for Grades 7-8 </t>
  </si>
  <si>
    <t>Number of prepared lab manuals</t>
  </si>
  <si>
    <t>New lab manual prepared</t>
  </si>
  <si>
    <t>4 lab manuals one for each subjects (biology, chemistry, physics and mathematics)</t>
  </si>
  <si>
    <t>Organize validation workshop on the developed Grades 7-8 mathematics and science laboratory manuals</t>
  </si>
  <si>
    <t>Translate developed Grades 7-8 laboratory manuals to mother tongue languages</t>
  </si>
  <si>
    <t>Number of manuals translated</t>
  </si>
  <si>
    <t>Translate developed Grades 7-8 assessment training modules to mother tongue languages</t>
  </si>
  <si>
    <t>Translated module</t>
  </si>
  <si>
    <t xml:space="preserve">Translate developed Grades 5-6 ltraining modules on the methods of teaching mathematics and science subjects to mother tongue languages </t>
  </si>
  <si>
    <t>Duplicate and dispatch Grade 7-8 mathematics and science translated laboratory manuals to all schools in all regions</t>
  </si>
  <si>
    <t>Number of manuals duplicated and dispatched</t>
  </si>
  <si>
    <t>Duplicated manual</t>
  </si>
  <si>
    <t>32,048 Primary schools*4 manuals + 100</t>
  </si>
  <si>
    <t>Organize exhibition and awarding mathematics and science star teachers, students and schools and encourage female teachers and students at the federal level</t>
  </si>
  <si>
    <t>Number of organized exhibitions to scale up results obtained from the previous project</t>
  </si>
  <si>
    <t>Organised exhibition</t>
  </si>
  <si>
    <t>Teachers and students from selected shools in all regions will participateand show their work on maths and science to the society</t>
  </si>
  <si>
    <t>Organize exhibition and  awarding mathematics and science  star teachers, students and schools and encourage female teachers and students at the regional level</t>
  </si>
  <si>
    <t>Number of organized exhibitions</t>
  </si>
  <si>
    <t xml:space="preserve">11 regions will organize the exhibition once in a year </t>
  </si>
  <si>
    <t>Visit regions and town administrations to follow and support regional INSET</t>
  </si>
  <si>
    <t>Number of visited regions/town administrations to scaleup results obtained from the previous project</t>
  </si>
  <si>
    <t>Visited region/town administration</t>
  </si>
  <si>
    <t xml:space="preserve"> One visit to one region or town adminstration each year based on their request (all the 11 regions will be visited 5 times in the 5 years)</t>
  </si>
  <si>
    <t>Monitor and support through visits to woreda offices and REBs on the way they run mathematics and science improvement programs</t>
  </si>
  <si>
    <t>Number of bisited education bureaus/offices to scale up results obtained from the project</t>
  </si>
  <si>
    <t xml:space="preserve">Visited REB or office </t>
  </si>
  <si>
    <t>4 visitors*6 days per bureau</t>
  </si>
  <si>
    <t xml:space="preserve">Organize quarterly report evaluation forum with REB mathematics and science coordinators and professional societies </t>
  </si>
  <si>
    <t>Number of organized forum to scale up results obtained from project</t>
  </si>
  <si>
    <t>Organised forum</t>
  </si>
  <si>
    <t>Once in three months</t>
  </si>
  <si>
    <t>Provide awareness creation training for REBs and woreda offices mathematics and sicence performers on how to cascade training and how to support teachers</t>
  </si>
  <si>
    <t>Number of trainined participant to scale up results obtained from project</t>
  </si>
  <si>
    <t>Number of prepared document to scale up results obtained from project</t>
  </si>
  <si>
    <t>Prepared document</t>
  </si>
  <si>
    <t>Translating and dispatching can be done by REBs</t>
  </si>
  <si>
    <t xml:space="preserve"> Organize validation workshop on compiled good practice</t>
  </si>
  <si>
    <t>Number of participating individuals</t>
  </si>
  <si>
    <t xml:space="preserve">REB mathematics and science coordinators and selected school principals will participate </t>
  </si>
  <si>
    <t xml:space="preserve">Establish and equip mathematics and science training centers in eight regions </t>
  </si>
  <si>
    <t>Number of newly established and equiped training centers</t>
  </si>
  <si>
    <t xml:space="preserve">New center established  </t>
  </si>
  <si>
    <t>The cost is estimated to buy and dispatch laboratory equipments for the centres (in one established center 1 math and 3 science laboratories will be equipped)</t>
  </si>
  <si>
    <t xml:space="preserve">Equip the federal Mathematics and Science Improvement Centre's laboratories </t>
  </si>
  <si>
    <t>Number of equipped laboratories to capacitate regional trainers</t>
  </si>
  <si>
    <t xml:space="preserve">Equipped laboratory </t>
  </si>
  <si>
    <t xml:space="preserve">The cost includes purchasing equipment               </t>
  </si>
  <si>
    <t>Provide trainings to CTE teachers on how to use the laboratory manuals to help them teach their students in colleges</t>
  </si>
  <si>
    <t>Number of trained CTE teachers to capacitate regional trainers</t>
  </si>
  <si>
    <t>CTE  teacher trained</t>
  </si>
  <si>
    <t>4 CTE teachers per lab technician*36 CTEs*2 times per year for 30 days</t>
  </si>
  <si>
    <t>Provide trainings to Grades 7-8 teachers on how to use the laboratory manuals to help them teach their students in schools</t>
  </si>
  <si>
    <t xml:space="preserve">Number of trained Grades 7-8 teachers </t>
  </si>
  <si>
    <t>Number of trained regional trainers (RT's)</t>
  </si>
  <si>
    <t>Trained teacher (RT)</t>
  </si>
  <si>
    <t>The cost includes perdiem, transportaion, refreshments, duplication of modules and stationary materials for each trainee (at federal level)</t>
  </si>
  <si>
    <t>The cost includes per diem, transportaion, refreshments, duplication of modules and stationary materials for each trainee (at federal level) and JICA will provide technical support</t>
  </si>
  <si>
    <t>Visit mathematics and science teachers to follow and support them on how they are using the training while teaching  (follow up survey)  by the federal mathematics and science experts</t>
  </si>
  <si>
    <t>Number of visited teachers to capacitate classroom teachers</t>
  </si>
  <si>
    <t>Visited teacher</t>
  </si>
  <si>
    <t>4 visitors*4 days per teacher</t>
  </si>
  <si>
    <t>Visiting mathematics and science  teachers to follow and support on how they are using the training while teaching  (follow up survey)  by the regional mathematics and science experts</t>
  </si>
  <si>
    <t xml:space="preserve">Number of visited teachers </t>
  </si>
  <si>
    <t>Each of the 11 regions has to visit 50-70 teachers in their respective regions</t>
  </si>
  <si>
    <t>Number of trained teachers to capacitate key (classroom) teachers</t>
  </si>
  <si>
    <t>The cost includes per diem, transportaion, refreshments, duplication of modules and stationary materials for each trainee (at regional level)</t>
  </si>
  <si>
    <t>The cost includes per diem, transportaion, refreshment, duplication of modules and stationary materials for each trainee (at regional level) and JICA will provide technical support</t>
  </si>
  <si>
    <t>Organise cluster-based training/discussions for mathematics and science teachers in all cluster resource centers</t>
  </si>
  <si>
    <t>Number of cluster resource centers (CRC)</t>
  </si>
  <si>
    <t>Resource center</t>
  </si>
  <si>
    <t>One cluster will  organize the training/discussion twice a year each year</t>
  </si>
  <si>
    <t>The cost includes per diem, transportaion, refreshments, duplication of modules and stationary materials for each trainee (at federal level) and England's Inistitute of Physics will give technical support</t>
  </si>
  <si>
    <t xml:space="preserve">Study problems on basic arithmetic skills of Grades 1-4 students  </t>
  </si>
  <si>
    <t>Number of documents prepared to capacitate key (classroom) teachers</t>
  </si>
  <si>
    <t>The budget by UNICEF is released</t>
  </si>
  <si>
    <t>Organise discussion forum with college and university teachers on how to train teachers in colleges and universities</t>
  </si>
  <si>
    <t>Number of  individuals partipating in capacitating key (classroom) teachers</t>
  </si>
  <si>
    <t xml:space="preserve">MSIC </t>
  </si>
  <si>
    <t>4 participants (from the 4 subjects) from 36 Colleges + 20 Universities + others</t>
  </si>
  <si>
    <t>Develop item pool for Grades 7-8 teachers and students in the mathematics, chemistry, biology and physics subjects</t>
  </si>
  <si>
    <t>Number of items prepared to capacitate key (classroom) teachers</t>
  </si>
  <si>
    <t>Prepared item</t>
  </si>
  <si>
    <t xml:space="preserve">Number of trained teachers </t>
  </si>
  <si>
    <t>60 for biology and 60 for chemistry each year</t>
  </si>
  <si>
    <t>Equip the federal Mathematics and Science Improvement Centre's offices (labtops and others)</t>
  </si>
  <si>
    <t>Number of laptops</t>
  </si>
  <si>
    <t>Laptop</t>
  </si>
  <si>
    <t xml:space="preserve">
Establishing "School NET" cloud computing with improved ICT infrastructure at all levels
</t>
  </si>
  <si>
    <t>Establishment of data center which supports learning management systems in Center for Educational Information Communication Technology</t>
  </si>
  <si>
    <t>Number of data centers established</t>
  </si>
  <si>
    <t>Established data center</t>
  </si>
  <si>
    <t>The cost includes 1.5% for commissioning and service charge and 3% for the advertisement</t>
  </si>
  <si>
    <t>Estabilish network operation center in CEICT</t>
  </si>
  <si>
    <t>Number of network operation centers established</t>
  </si>
  <si>
    <t>Established network operation centre</t>
  </si>
  <si>
    <t>Development of LMS that supports digital content platform</t>
  </si>
  <si>
    <t>Number of LMS platforms developed</t>
  </si>
  <si>
    <t>Developed LMS platform</t>
  </si>
  <si>
    <t>Improve access to internet connections for secondary schools  by ADSL or VSAT</t>
  </si>
  <si>
    <t>Number of schools with internet acess</t>
  </si>
  <si>
    <t>School with internet access</t>
  </si>
  <si>
    <t>The total cost includes providing network for internet connections and yearly internet sevice payment (8052 ETB per school) for schools, the annual internet service payment will be covered by the REB</t>
  </si>
  <si>
    <t>Establish well-equipped networked computer labratories with server to secondary schools and universities for accessing a central educational repository through  cloud infrastructure</t>
  </si>
  <si>
    <t>Number of computer labratories established</t>
  </si>
  <si>
    <t>Established computer labratories</t>
  </si>
  <si>
    <t>Provide assisting ICT kits for the blind, E-braille reader setup, for secondary schools, CTEs, and primary schools</t>
  </si>
  <si>
    <t>Number of E-braille reader setups</t>
  </si>
  <si>
    <t>Distributed E-braille reader setup</t>
  </si>
  <si>
    <t>Evaluate the implementation amd use of assisting ICT kits for the blind, E-braille readers</t>
  </si>
  <si>
    <t>Number of schools studied</t>
  </si>
  <si>
    <t>Studied school</t>
  </si>
  <si>
    <t>Distribute solar powered tablets for pastoral and rural secondary schools</t>
  </si>
  <si>
    <t>Number of solar powered tablets distributed</t>
  </si>
  <si>
    <t>Solar powered tablet</t>
  </si>
  <si>
    <t>Distribute solar powered cell phones for pastoral and rural secondary schools</t>
  </si>
  <si>
    <t>Number of solar powered cellphones distributed.</t>
  </si>
  <si>
    <t>Distributed solar powered cellpohone</t>
  </si>
  <si>
    <t>Conduct an implementation evaluation of solar powered tablets and cellphones in pastoral secondary schools</t>
  </si>
  <si>
    <t xml:space="preserve">GoE     </t>
  </si>
  <si>
    <t>Establishe ICT equipment maintenance centres in all regional states and administrative cities</t>
  </si>
  <si>
    <t>Number of ICT equipment maintenance centers</t>
  </si>
  <si>
    <t>Estabilished ICT equipment maintenance center</t>
  </si>
  <si>
    <t>The cost includes estabilishing the maintenace centers and  furnishing  it with the appropriate maintenance equipment and the running cost of the centres, the total cost also includes 3% for advertisement and 1.5 % for commissioning and service charge</t>
  </si>
  <si>
    <t>Conduct implementation evaluation in primary and secondary schools on the implementation of e-learning  and broadcast-based contents</t>
  </si>
  <si>
    <t>Number of primary and secondary schools studied</t>
  </si>
  <si>
    <t>This activity will be done by in collaboration with REBs</t>
  </si>
  <si>
    <t>Establish national institution for ICT in education programme through phased implementation</t>
  </si>
  <si>
    <t>Estabilished national institution for ICT</t>
  </si>
  <si>
    <t xml:space="preserve"> Activities include restructuring of the organization CEICT and development, printing and distribution of proclamation</t>
  </si>
  <si>
    <t xml:space="preserve">Strengthening the institutional capacity of ICT in education programme. </t>
  </si>
  <si>
    <t>Develop, print and distribute ICT policy in education</t>
  </si>
  <si>
    <t>Copies of ICT policy produced, printed and distributed</t>
  </si>
  <si>
    <t>Copy of developed, printed and distributed policy for ICT in education</t>
  </si>
  <si>
    <t>Copies of developed, printed and distributed standards for ICT</t>
  </si>
  <si>
    <t>Developed, printed and distributed standards for ICT</t>
  </si>
  <si>
    <t>Upgrade Center for Educational Information and Communication Technology, CEICT's infrastructure</t>
  </si>
  <si>
    <t>Number of goods purchased</t>
  </si>
  <si>
    <t>Purchased good</t>
  </si>
  <si>
    <t>Provide capacity building training on the implementation of ICT in education for school principals and REB officials</t>
  </si>
  <si>
    <t>The training will be given for leaders i.e. REB officials and school principals of  2622 schools</t>
  </si>
  <si>
    <t>Enhancing culture of digital contents utilisation</t>
  </si>
  <si>
    <t>Development of broadcast-based learning resources for Amharic subject</t>
  </si>
  <si>
    <t>Number of broadcast-based episodes produced</t>
  </si>
  <si>
    <t>Broadcast-based episode produced</t>
  </si>
  <si>
    <t>Conducting workshop for selection of contents for production of history broadcast based contents</t>
  </si>
  <si>
    <t>Number of participants of the workshop</t>
  </si>
  <si>
    <t>Workshop participant</t>
  </si>
  <si>
    <t>The workshop is for 20 days and the cost includes per diem, stationery cost, refreshement, venue cost, and transportation cost</t>
  </si>
  <si>
    <t>Development of broadcast-based  learning resources for history subject</t>
  </si>
  <si>
    <t>Produced broadcast-based episode</t>
  </si>
  <si>
    <t>The cost includes fuel cost for collection of footage and talent fee for professionals</t>
  </si>
  <si>
    <t>Provide capacity building training on e-learning content development, production of radio and television programmes, software development, networking and mainteinance for CEICT experts</t>
  </si>
  <si>
    <t>Number of trained experts</t>
  </si>
  <si>
    <t>Trained expert.</t>
  </si>
  <si>
    <t>Run workshops for e-learning content development from the curriculum (all curricula), 11 subjects for secondary and preparatory schools for the preparation of digital -based learning resources</t>
  </si>
  <si>
    <t xml:space="preserve">Number of workshop participants </t>
  </si>
  <si>
    <t>The workshop for 2016/17 will be for selection of contents and after a year there will be a validation workshop on the developed e-learning content, the cost includes venue cost, per diem, transportation cost and refreshement cost of the two workshops</t>
  </si>
  <si>
    <t>Develop digital–based learning resources for 11 subjects for secondary schools, Grades 9-12 (English, mathematics, physics, chemistry, biology, technical drawing, economics, geography, civics and ethical education, history and general business)</t>
  </si>
  <si>
    <t>Number of digital learning resources produced</t>
  </si>
  <si>
    <t>Produced digital-based learning reource</t>
  </si>
  <si>
    <t xml:space="preserve">GoE   </t>
  </si>
  <si>
    <t xml:space="preserve"> Produce broadcast-based programmes on cross-cutting issues like  HIV/AIDS, gender, special needs, nutrition, drug abuse, environmental health, etc</t>
  </si>
  <si>
    <t>Number of broadcast-based programmes produced</t>
  </si>
  <si>
    <t>Produced broadcast-based programme</t>
  </si>
  <si>
    <t>The cost includes research, field activities, professional fee, fuel cost perdiem etc.</t>
  </si>
  <si>
    <t>Provide capacity building training on cross-cutting issues focusing on HIV/AIDS , gender and special needs for CEICT staff</t>
  </si>
  <si>
    <t>Number of individuals trained</t>
  </si>
  <si>
    <t>Trained individual</t>
  </si>
  <si>
    <t>Conduct baseline survey and feasibility study of the 300 and 200 schools projects</t>
  </si>
  <si>
    <t>Conduct annual evaluation of ICT component, 300 and 200 schools projects, and cloud computing system in secondary schools</t>
  </si>
  <si>
    <t>Conduct monitoring and evaluation of primary &amp; secondary schools and regional states on the implementation of digital and broadcast-based contents and mother tongue ICT package</t>
  </si>
  <si>
    <t>Number of schools and regional states monitored and evaluated</t>
  </si>
  <si>
    <t>School and region monitored and evaluated</t>
  </si>
  <si>
    <t>Provide on-site technical support for equipping secondary schools and regions with very small aperture terminal, VSAT, technology and digital apparatuses and mother tongue ICT package implementation</t>
  </si>
  <si>
    <t>Number of regions and schools supported</t>
  </si>
  <si>
    <t>Supported region and school</t>
  </si>
  <si>
    <t>Onsite technical support for 150 schools per year will be carried out by regions, the total cost includes for federal and regional levels</t>
  </si>
  <si>
    <t>TOT training for university teachers on the utilization of ICT in education</t>
  </si>
  <si>
    <t>Number of teachers trained</t>
  </si>
  <si>
    <t>conduct capacity building training for in-service teachers on how integrate ICT in education</t>
  </si>
  <si>
    <t>Develop, print and distribute modules for continous professional development of teachers on utilization ICT in education for 12 subjects</t>
  </si>
  <si>
    <t xml:space="preserve"> 12 manuals for each CTE  will be distributed for 10 CTEs, i.e total of 120 manuals</t>
  </si>
  <si>
    <t>Develop an educational ICT competancy framework for secondary school teachers</t>
  </si>
  <si>
    <t>Number of competency framework developed</t>
  </si>
  <si>
    <t>Competency framework developed</t>
  </si>
  <si>
    <t xml:space="preserve">The cost includes consultative workshop expenses for the development and printing cost, the workshop will take 7 days </t>
  </si>
  <si>
    <t>Equip secondary schools with VSAT technology for utilization of TV assisted instruction</t>
  </si>
  <si>
    <t>Number of schools with VSAT technology</t>
  </si>
  <si>
    <t>School with VSAT technology</t>
  </si>
  <si>
    <t>The total cost include the installation of VSAT technology at 6,089,376 ETB in schools and purchasing cost for VSAT equipments</t>
  </si>
  <si>
    <t xml:space="preserve">Produce capacity building (training) television programmes on utilization of digital and broadcast-based contents
</t>
  </si>
  <si>
    <t>Number of programs produced</t>
  </si>
  <si>
    <t>Produced television programme</t>
  </si>
  <si>
    <t>Provide TOT training for secondary schools principals , teachers,  supervisors and REB officials on the utilisation of digital and broadcast-based learning contents</t>
  </si>
  <si>
    <t>Number of teachers,  REB officials, supervisors and principals trained</t>
  </si>
  <si>
    <t>Trained teacher, REB official, supervisor and principal</t>
  </si>
  <si>
    <t>The cost includes venue rent, per diem, refreshement and transportation cost</t>
  </si>
  <si>
    <t>conduct capacity building training on the utilisation of digital and broadcast-based learning contents for secondary school teachers of all regions</t>
  </si>
  <si>
    <t>The cost covers 10 days of training and it includes the per diem, travel cost, venue cost, and cost of transportation - the training will focus on utilization</t>
  </si>
  <si>
    <t>Provide  training for secondary schools  IT technicians , REB  ICT personnel and CTE IT technicians on the utilisation of learning contents (digital and broadcast-based) and the implementation of mother tongue ICT package</t>
  </si>
  <si>
    <t>Number of IT technicians and ICT personnel trained</t>
  </si>
  <si>
    <t>Trained IT technician and personnel</t>
  </si>
  <si>
    <t>Starting from 2017/18, 36 IT technicians from CTEs will be included, the cost is for per diem and the training will be held for 10 days - the training focuses on technical aspects</t>
  </si>
  <si>
    <t>Produce interactive English language and radio programmes in mother tongue languages for primary schools</t>
  </si>
  <si>
    <t xml:space="preserve">Number of radio programmes produced </t>
  </si>
  <si>
    <t>Produced radio programme</t>
  </si>
  <si>
    <t>The cost includes production of radio programmes in English language for Grades 1-8 and in 71 mother tongue languages for 8 subjects from Grades 1-8 of all regions</t>
  </si>
  <si>
    <t>Distribute produced English language radio programs with audio guides for each grade level from Grades 1-8</t>
  </si>
  <si>
    <t>Number of programs and guides distributed</t>
  </si>
  <si>
    <t>Distributed radio programme and audio guide</t>
  </si>
  <si>
    <t>Upgrade radio channels for accessing educational radio programmes</t>
  </si>
  <si>
    <t>Number of channels upgraded</t>
  </si>
  <si>
    <t>Upgraded radio channel</t>
  </si>
  <si>
    <t>Equip primary schools with radio recievers for accesing educational radio programmes</t>
  </si>
  <si>
    <t>Number of primary schools with radio recievers</t>
  </si>
  <si>
    <t>Primary school with radio reciever</t>
  </si>
  <si>
    <t>The cost includes equipping all new primary schools and some existing primary schools with radio recievers that acess data from CD,  flash, and memory</t>
  </si>
  <si>
    <t>Establish radio stations in Oromiya, Afar, Ethiopian Somali, Harari, and Gambella regional states</t>
  </si>
  <si>
    <t>Number of radio stations established</t>
  </si>
  <si>
    <t>Established radio station</t>
  </si>
  <si>
    <t>The cost includes the establishment of radio stations with transmitters in 5 regional states on 2 radio stations for Oromiya and one radio station for the remaining regions</t>
  </si>
  <si>
    <t>Conduct quarterly  workshop with stakeholders on the implementation of ICT in education</t>
  </si>
  <si>
    <t>The cost includes per diem, stationery, venue cost, refreshment and fuel cost</t>
  </si>
  <si>
    <t>Capacity building training on radio program production for all regions of radio program producers, subject matter experts and editors</t>
  </si>
  <si>
    <t>Number of producers trained</t>
  </si>
  <si>
    <t>Trained producer</t>
  </si>
  <si>
    <t>Capacity building training will be given at federal  and regional levels, for the central level 2,523,504 ETB will be covered by CEICT and 7,236,496 ETB will be covered by regional states</t>
  </si>
  <si>
    <t>Give quality of inspection service for all school, ECCE, ABE and CTE centres</t>
  </si>
  <si>
    <t>First and second round inspection service for all ECCE centers (5000)</t>
  </si>
  <si>
    <t>Percentage of institutions that have been externally inspected  will reach 100%</t>
  </si>
  <si>
    <t>ECCE center</t>
  </si>
  <si>
    <t>GEID can facilitate  finance source and planning</t>
  </si>
  <si>
    <t xml:space="preserve">Re-inspection service for ECCE centres inspection result is Grade 1 and 2 </t>
  </si>
  <si>
    <t>First, second and third round inspection service for all primary and secondary schools (35,790)</t>
  </si>
  <si>
    <t>Inspected primary and secondary school</t>
  </si>
  <si>
    <t>Re-inspection service for primary and secondary schools inspection result is Grade 1 and 2 (80% of total school)</t>
  </si>
  <si>
    <t>Re-inspected primary and secondary school</t>
  </si>
  <si>
    <t>First and second round inspection service for all ABE centers (1500)</t>
  </si>
  <si>
    <t>Inspected ABE center</t>
  </si>
  <si>
    <t>Re-inspection service for ABE center inspection result is Grade 1 and 2 (80% of total school)</t>
  </si>
  <si>
    <t>Re-inspected ABE center</t>
  </si>
  <si>
    <t>First and second round inspection service for all CTEs (37)</t>
  </si>
  <si>
    <t>Inspected CTE</t>
  </si>
  <si>
    <t>Re-inspection service for CTEs inspection result is Grade 1 and 2 (80% of total school)</t>
  </si>
  <si>
    <t>Re-inspected CTE</t>
  </si>
  <si>
    <t>First and second round inspection service for all FAL centres (6000)</t>
  </si>
  <si>
    <t>Inspected FAL center</t>
  </si>
  <si>
    <t>Re-inspection service for FAL centers inspection result is Grade 1 and 2 (80% of total school)</t>
  </si>
  <si>
    <t>Re-inspected FAL center</t>
  </si>
  <si>
    <t>Sample inspections in 9 regions and 2 city administrations ECCE, ABE, FAL, PRI, SEC and CTEs education sectors</t>
  </si>
  <si>
    <t>Percentage of school leaders who report that a copy of their school inspection report exists  will reach 100%</t>
  </si>
  <si>
    <t>CTE, FAL, ECCE, ABE, primary or secondary school with inspection report</t>
  </si>
  <si>
    <t>GEID</t>
  </si>
  <si>
    <t>Sample inspections by regional inspection units in 9 regions and 2 city administrations on ECCE, ABE, FAL, PRI, SEC and CTEs education sectors</t>
  </si>
  <si>
    <t>CTE, FAL, ECCE, ABE, primary or secondary school sampled</t>
  </si>
  <si>
    <t>Quarterly monitoring and evaluation in 9 regions and 2 city administrations (4 teams and 4 drivers)</t>
  </si>
  <si>
    <t>Total number of performance evaluation meeting with stakeholders</t>
  </si>
  <si>
    <t>Performance evaluation meeting</t>
  </si>
  <si>
    <t xml:space="preserve">GEID </t>
  </si>
  <si>
    <t>Inform schools, key stakeholders and policy makers on inspection findings to support their quality improvement efforts</t>
  </si>
  <si>
    <t>Publish and distribute annual national school inspection reports</t>
  </si>
  <si>
    <t>Percentage of school inspection reports published</t>
  </si>
  <si>
    <t>Inspection report copy</t>
  </si>
  <si>
    <t>Publish and distribute annual regional school inspection reports</t>
  </si>
  <si>
    <t>Develop inspection website and database</t>
  </si>
  <si>
    <t xml:space="preserve">Well organised national school inspection database system </t>
  </si>
  <si>
    <t>Application software</t>
  </si>
  <si>
    <t>Training on the new updating  inspection database 2 inspectors from each region and 8 from the directorate</t>
  </si>
  <si>
    <t>Number of trained inspectors</t>
  </si>
  <si>
    <t>Trained inspectors</t>
  </si>
  <si>
    <t>Facilitating in-country sharing of best practices</t>
  </si>
  <si>
    <t>Existence of a document having best experience in inspection system</t>
  </si>
  <si>
    <t>Best experience sharing workshop</t>
  </si>
  <si>
    <t>International experience sharing visits by 12 MoE and 12 REB inspection staff</t>
  </si>
  <si>
    <t>International best experience sharing in two groups</t>
  </si>
  <si>
    <t>Experience sharing participant</t>
  </si>
  <si>
    <t>Strengthen the capacity of the inspection system and the General Education Inspection Directorate to evaluate and report on the quality of education provision</t>
  </si>
  <si>
    <t>Additional training of inspectors from all woredas</t>
  </si>
  <si>
    <t>Having two inspectors per woreda</t>
  </si>
  <si>
    <t>Inspector</t>
  </si>
  <si>
    <t>Additional training of 120 inspectors from all regions and 80 from emerging regions</t>
  </si>
  <si>
    <t>Review primary, secondary, ABE, ECCE, CTE and FAL inspection framework</t>
  </si>
  <si>
    <t>Number of inspection documents in each programme</t>
  </si>
  <si>
    <t>Inspection framework, guidelines and checklist document</t>
  </si>
  <si>
    <t>Print inspection framework documents prepared for primary, secondary, ABE, ECCE, CTE and FAL education program</t>
  </si>
  <si>
    <t>Prepare inspection framework for mother tongue, science, mathematics  and special schools (4 documents with pilot test) which enables classroom observation</t>
  </si>
  <si>
    <t>Inspection framework document</t>
  </si>
  <si>
    <t>Printing of inspection framework documents prepared for mother tongue, science  and mathematics</t>
  </si>
  <si>
    <t>Having an inspection framework</t>
  </si>
  <si>
    <t>Inspection framework</t>
  </si>
  <si>
    <t>Quarterly monitoring and evaluation in 103 zonal general education inspection</t>
  </si>
  <si>
    <t>Number of visited regions/cities, zones, woredas and schools</t>
  </si>
  <si>
    <t>Quarterly performance evaluation with REBs and staleholders (22 REBS, 5 MoE, 10 REID)</t>
  </si>
  <si>
    <t>Performance evaluation on the implementation of general education inspection</t>
  </si>
  <si>
    <t>Capacitating general education inspection experts</t>
  </si>
  <si>
    <t>Computer</t>
  </si>
  <si>
    <t>Procurement of 161 printer for MoE GEID,  REBs, and zonal inspection offices</t>
  </si>
  <si>
    <t>Printer machine</t>
  </si>
  <si>
    <t>Procurement of photocopy machine for all REBs nspection units</t>
  </si>
  <si>
    <t>Capacitating general education inspection by facilities</t>
  </si>
  <si>
    <t>Photocopy machine</t>
  </si>
  <si>
    <t>Procurement of  flash disk (32GB) for MoE GEID, REBs, and zonal and woreda inspection offices</t>
  </si>
  <si>
    <t>Flashdisks</t>
  </si>
  <si>
    <t>Procurement of two 4-wheel drive cars for MoE (GEID Directorate)</t>
  </si>
  <si>
    <t>Fourwheel drive car</t>
  </si>
  <si>
    <t xml:space="preserve">Procurement of 1000 bicycle with lockable boxes and helmets </t>
  </si>
  <si>
    <t>Motorbike</t>
  </si>
  <si>
    <t>Procurement of 950 desktop computer for all woreda and zonal inspection offices</t>
  </si>
  <si>
    <t>Talkshow on national school inspection implementation and report</t>
  </si>
  <si>
    <t>Promoted quality of education</t>
  </si>
  <si>
    <t>Talkshow</t>
  </si>
  <si>
    <t>Establish general inspection directorate as external regulatory bodies/agency</t>
  </si>
  <si>
    <t>External regulatory body</t>
  </si>
  <si>
    <t>Agency</t>
  </si>
  <si>
    <t>Conduct impact assessment on inspection implementation</t>
  </si>
  <si>
    <t>Assessment of the implementation of inspection</t>
  </si>
  <si>
    <t>TOR</t>
  </si>
  <si>
    <t xml:space="preserve">Increase the share of teachers who complete the licensing process </t>
  </si>
  <si>
    <t xml:space="preserve">Develop technical drawing and KG teachers content and pedagogic subject specific standards </t>
  </si>
  <si>
    <t>Number of developed  standards</t>
  </si>
  <si>
    <t>Developed standard</t>
  </si>
  <si>
    <t>National and international consultancy service includes development and validation (delivery of final document)</t>
  </si>
  <si>
    <t>Conduct professional competency assessment for KG teachers</t>
  </si>
  <si>
    <t xml:space="preserve">Percentage of KG teachers that have taken professional competency assessment </t>
  </si>
  <si>
    <t>Assessed KG teacher</t>
  </si>
  <si>
    <t>This activity entails written test development, reviewing, pilot test, printing, test administration, correcting and encoding, test result recording and analysis, performance evaluation, issuing of license for those who achieved the standard</t>
  </si>
  <si>
    <t>Conduct professional competency assessment for Grades 1 to 4 teachers</t>
  </si>
  <si>
    <t>Percentage of Grades 1 to 4  teachers that have taken professional competency assessment</t>
  </si>
  <si>
    <t>Assessed teacher</t>
  </si>
  <si>
    <t>Conduct professional competency assessment for Grades 5 to 8 teachers</t>
  </si>
  <si>
    <t>Percentage of Grades 5 to 8 teachers that have completed the professional competency assessment</t>
  </si>
  <si>
    <t xml:space="preserve">Conduct professional competency assessment for Grades 9 to 12 teachers </t>
  </si>
  <si>
    <t>Percentage of Grades 9 to 12 teachers that have completed the professional competency assessment</t>
  </si>
  <si>
    <t xml:space="preserve"> Train master assessors on teacher, principal and supervisor performance assessment tools and their applications</t>
  </si>
  <si>
    <t>Number of trained master assessors</t>
  </si>
  <si>
    <t>Trained master assessor</t>
  </si>
  <si>
    <t>Train assessors on teacher, principal and supervisor performance assessment tools and their applications</t>
  </si>
  <si>
    <t>Number of trained assessors</t>
  </si>
  <si>
    <t>Trained assessor</t>
  </si>
  <si>
    <t xml:space="preserve">Increase the share of school principals and supervisors who complete licensing process </t>
  </si>
  <si>
    <t>Conduct professional competency assessment for primary school principals</t>
  </si>
  <si>
    <t>Percentage of primary principals that have completed the professional competency assessment</t>
  </si>
  <si>
    <t>Assessed principal</t>
  </si>
  <si>
    <t xml:space="preserve">Conduct professional competency assessment for secondary school principals </t>
  </si>
  <si>
    <t>Percentage of secondary school principals that have completed the professional competency assessment</t>
  </si>
  <si>
    <t>MOE</t>
  </si>
  <si>
    <t xml:space="preserve">Conduct professional competency assessment for primary school supervisors </t>
  </si>
  <si>
    <t>Percentage of primary school supervisors that have completed the professional competency assessment</t>
  </si>
  <si>
    <t>Assessed supervisor</t>
  </si>
  <si>
    <t>Conduct professional competency assessment for secondary school supervisors</t>
  </si>
  <si>
    <t>Percentage of secondary school supervisors that have completed the professional competency assessment</t>
  </si>
  <si>
    <t>Revise and update generic, content and pedagogic standards and performance assessment tools</t>
  </si>
  <si>
    <t xml:space="preserve">Number of revised standards </t>
  </si>
  <si>
    <t>Revised standard</t>
  </si>
  <si>
    <t xml:space="preserve">Endorse publish and distribute complete set of licensing manuals, standards, instruments for teachers and school leaders and licensing certificates at all levels, pre-primary to Grade 12 </t>
  </si>
  <si>
    <t>Number of published booklets</t>
  </si>
  <si>
    <t>Published  booklet</t>
  </si>
  <si>
    <t>Transcribe all licensing documents for special needs teachers</t>
  </si>
  <si>
    <t>Nu,ber of transcribed documents</t>
  </si>
  <si>
    <t>Transcribed document</t>
  </si>
  <si>
    <t>Translate all licensing documents in to regional working languages</t>
  </si>
  <si>
    <t>Number of translated documents</t>
  </si>
  <si>
    <t>Translated document</t>
  </si>
  <si>
    <t>Publish translated regions' working language licensing standards and manuals</t>
  </si>
  <si>
    <t xml:space="preserve">Assessing and accrediting CTEs </t>
  </si>
  <si>
    <t>Develop accreditation standards for  CTEs</t>
  </si>
  <si>
    <t>Number of accreditation standards</t>
  </si>
  <si>
    <t>Accridetation standard</t>
  </si>
  <si>
    <t>Consultancy service</t>
  </si>
  <si>
    <t xml:space="preserve">Accredate CTEs </t>
  </si>
  <si>
    <t>Number of accredited CTEs</t>
  </si>
  <si>
    <t>Accredited CTE</t>
  </si>
  <si>
    <t xml:space="preserve">Develop teacher educators' content and pedagogic, subject specific standards </t>
  </si>
  <si>
    <t xml:space="preserve">Number of developed standards </t>
  </si>
  <si>
    <t>Conduct professional competency assessment for CTE educators</t>
  </si>
  <si>
    <t>Percentage of college educators that have completed the professional competency assessment</t>
  </si>
  <si>
    <t>Assessed college educator</t>
  </si>
  <si>
    <t>Publish and distribute college educators' and CTE standards</t>
  </si>
  <si>
    <t>Number of published standards</t>
  </si>
  <si>
    <t>Published document</t>
  </si>
  <si>
    <t>Number of trained staff</t>
  </si>
  <si>
    <t>Trained staff</t>
  </si>
  <si>
    <t>80 experts local and/or in house and 10 abroad every year (6,880 &amp; 114,770 unit cost respectively)</t>
  </si>
  <si>
    <t xml:space="preserve">Procure long term national consultants </t>
  </si>
  <si>
    <t>Procured consultants</t>
  </si>
  <si>
    <t>Focus on developing independent national licensing organizational structure</t>
  </si>
  <si>
    <t>Organize awareness creation workshop for stakeholders on licensing</t>
  </si>
  <si>
    <t xml:space="preserve">Workshop participant </t>
  </si>
  <si>
    <t xml:space="preserve">94% of the activity will be addressed by REBs. </t>
  </si>
  <si>
    <t>Developed  software</t>
  </si>
  <si>
    <t>Consulting firm</t>
  </si>
  <si>
    <t xml:space="preserve">Procure national consultants for assessment and result analysis </t>
  </si>
  <si>
    <t xml:space="preserve">Number of consultant </t>
  </si>
  <si>
    <t>Individual consultant</t>
  </si>
  <si>
    <t>Monitor and evaluate the implementation of licensing in all regions and city administrations</t>
  </si>
  <si>
    <t>Monitoring and evaluation conducted</t>
  </si>
  <si>
    <t>Publish, magazine, brouchers, annual reports</t>
  </si>
  <si>
    <t xml:space="preserve">Published booklet </t>
  </si>
  <si>
    <r>
      <rPr>
        <sz val="9"/>
        <rFont val="Arial"/>
        <family val="2"/>
      </rPr>
      <t xml:space="preserve">Conduct international experience sharing visits to enhance the teaching of English throughout Ethiopia </t>
    </r>
    <r>
      <rPr>
        <sz val="9"/>
        <color rgb="FFFF0000"/>
        <rFont val="Arial"/>
        <family val="2"/>
      </rPr>
      <t xml:space="preserve">
</t>
    </r>
  </si>
  <si>
    <r>
      <t xml:space="preserve"> Compile, print,</t>
    </r>
    <r>
      <rPr>
        <sz val="9"/>
        <color rgb="FF0070C0"/>
        <rFont val="Arial"/>
        <family val="2"/>
      </rPr>
      <t xml:space="preserve"> </t>
    </r>
    <r>
      <rPr>
        <sz val="9"/>
        <rFont val="Arial"/>
        <family val="2"/>
      </rPr>
      <t xml:space="preserve">translate and dispatch good practice document by visiting selected schools in all regions </t>
    </r>
  </si>
  <si>
    <r>
      <t xml:space="preserve">Provide trainings on methods of teaching </t>
    </r>
    <r>
      <rPr>
        <b/>
        <sz val="9"/>
        <rFont val="Arial"/>
        <family val="2"/>
      </rPr>
      <t>for regional trainers</t>
    </r>
    <r>
      <rPr>
        <sz val="9"/>
        <rFont val="Arial"/>
        <family val="2"/>
      </rPr>
      <t xml:space="preserve"> to be cascaded to Grades 7-8 mathematics and science teachers</t>
    </r>
  </si>
  <si>
    <r>
      <t xml:space="preserve">Provide trainings on assessment for </t>
    </r>
    <r>
      <rPr>
        <b/>
        <sz val="9"/>
        <rFont val="Arial"/>
        <family val="2"/>
      </rPr>
      <t xml:space="preserve">regional trainers </t>
    </r>
    <r>
      <rPr>
        <sz val="9"/>
        <rFont val="Arial"/>
        <family val="2"/>
      </rPr>
      <t>(LAMS)</t>
    </r>
  </si>
  <si>
    <r>
      <t xml:space="preserve">Provide training </t>
    </r>
    <r>
      <rPr>
        <b/>
        <sz val="9"/>
        <color theme="1"/>
        <rFont val="Arial"/>
        <family val="2"/>
      </rPr>
      <t>on methods of teaching</t>
    </r>
    <r>
      <rPr>
        <sz val="9"/>
        <color theme="1"/>
        <rFont val="Arial"/>
        <family val="2"/>
      </rPr>
      <t xml:space="preserve"> for Grades 5-10  mathematics and science teachers in all regions</t>
    </r>
  </si>
  <si>
    <r>
      <t xml:space="preserve">Provide training </t>
    </r>
    <r>
      <rPr>
        <b/>
        <sz val="9"/>
        <color theme="1"/>
        <rFont val="Arial"/>
        <family val="2"/>
      </rPr>
      <t>on assessment</t>
    </r>
    <r>
      <rPr>
        <sz val="9"/>
        <color theme="1"/>
        <rFont val="Arial"/>
        <family val="2"/>
      </rPr>
      <t xml:space="preserve"> for Grades 7-8 mathematics and science teachers in all regions (LAMS)</t>
    </r>
  </si>
  <si>
    <r>
      <t>Provide practical based training for secondary school p</t>
    </r>
    <r>
      <rPr>
        <b/>
        <sz val="9"/>
        <rFont val="Arial"/>
        <family val="2"/>
      </rPr>
      <t>hysics</t>
    </r>
    <r>
      <rPr>
        <sz val="9"/>
        <rFont val="Arial"/>
        <family val="2"/>
      </rPr>
      <t xml:space="preserve"> teachers</t>
    </r>
  </si>
  <si>
    <r>
      <t>Provide practical based trainings for secondary school b</t>
    </r>
    <r>
      <rPr>
        <b/>
        <sz val="9"/>
        <rFont val="Arial"/>
        <family val="2"/>
      </rPr>
      <t>iology and chemistry t</t>
    </r>
    <r>
      <rPr>
        <sz val="9"/>
        <rFont val="Arial"/>
        <family val="2"/>
      </rPr>
      <t>eachers</t>
    </r>
  </si>
  <si>
    <r>
      <rPr>
        <sz val="9"/>
        <color theme="1"/>
        <rFont val="Arial"/>
        <family val="2"/>
      </rPr>
      <t xml:space="preserve">Number of </t>
    </r>
    <r>
      <rPr>
        <sz val="9"/>
        <rFont val="Arial"/>
        <family val="2"/>
      </rPr>
      <t>estabilished national institution for ICT  in education programme</t>
    </r>
  </si>
  <si>
    <r>
      <t>Develop, print and distribute standards and guidelines</t>
    </r>
    <r>
      <rPr>
        <sz val="9"/>
        <color rgb="FF0070C0"/>
        <rFont val="Arial"/>
        <family val="2"/>
      </rPr>
      <t xml:space="preserve"> </t>
    </r>
    <r>
      <rPr>
        <sz val="9"/>
        <rFont val="Arial"/>
        <family val="2"/>
      </rPr>
      <t>for ICT in education</t>
    </r>
  </si>
  <si>
    <r>
      <t xml:space="preserve">Procurement of  </t>
    </r>
    <r>
      <rPr>
        <b/>
        <sz val="9"/>
        <rFont val="Arial"/>
        <family val="2"/>
      </rPr>
      <t>360</t>
    </r>
    <r>
      <rPr>
        <sz val="9"/>
        <rFont val="Arial"/>
        <family val="2"/>
      </rPr>
      <t xml:space="preserve"> desktop computer for MoE GEID, all REBs, zonal and inspection offices</t>
    </r>
  </si>
  <si>
    <t xml:space="preserve">Develop database software </t>
  </si>
  <si>
    <t>Run capacity building training for LRD and region experts abroad, locally and in house</t>
  </si>
  <si>
    <t>Expand O-class and kindergarten provision so that all children have access to at least one year of classroom-based pre-primary education</t>
  </si>
  <si>
    <t>Establish a country pre-primary expansion programme, linked to education performance, with priority to disadvantaged areas and amongst disadvantaged groups</t>
  </si>
  <si>
    <t>GER for pre-primary will rise from 34% to 80%</t>
  </si>
  <si>
    <t>Consultative workshop participant</t>
  </si>
  <si>
    <t>Construct an O-Class in each primary school (supported by community development and resources), equipped with a minimum package of teaching and learning materials and accessible to children with special needs</t>
  </si>
  <si>
    <t>Percentage of students that receive at least one year pre primary education will reach 100%</t>
  </si>
  <si>
    <t>Constructed O-Class in each primary school</t>
  </si>
  <si>
    <t>Develop strategies for private sector motivation and support and government provision of up to 50% of kindergarten enrolment</t>
  </si>
  <si>
    <t>Strengthen all CTEs to train pre-primary teachers for certificate and diploma courses so that they can deploy adequate qualified teachers</t>
  </si>
  <si>
    <t>Develop a mechanism to promote inclusive pre-primary education and extend access to children with disabilities and other special educational needs</t>
  </si>
  <si>
    <t>Develop and validate parental education manuals and expand through exercising indigenous knowledge</t>
  </si>
  <si>
    <t>Awareness of parents will rise</t>
  </si>
  <si>
    <t>Adaptat parental education manuals and expand through exercising indigenous knowledge</t>
  </si>
  <si>
    <t>Manual adaptaion</t>
  </si>
  <si>
    <t>Translate parental education manuals and expand through exercising indigenous knowledge</t>
  </si>
  <si>
    <t>Translation into 7 languages</t>
  </si>
  <si>
    <t>Print parental education manuals and expand through exercising indigenous knowledge</t>
  </si>
  <si>
    <t>Establish and strengthen an ECCE council at all levels</t>
  </si>
  <si>
    <t>Consultative meeting participant</t>
  </si>
  <si>
    <t>Quarterly based consultative meeting</t>
  </si>
  <si>
    <t>Conduct pilots for innovative strategies, including Accelerated Child Readiness Programmes and using findings to inform contextualised expansion strategies</t>
  </si>
  <si>
    <t>Conducted pilot</t>
  </si>
  <si>
    <t>National strategy for non-formal Accelerated Child Readiness and Child-to-Child programmes exists</t>
  </si>
  <si>
    <t>Prepare a national strategy for non-formal community based Child Preparedness and Child-to-Child programmes, including children’s play circles and an Educate Your Child Programme</t>
  </si>
  <si>
    <t>Expand access to Child-to-Child and Accelerated Child Preparedness Programmes</t>
  </si>
  <si>
    <t>Conduct needs assessment to target support to disadvantaged children, including those with special educational needs</t>
  </si>
  <si>
    <t>Needs assessment participant</t>
  </si>
  <si>
    <t>Assesement will be conducted for 20 days</t>
  </si>
  <si>
    <t>Train  child-to-child facilitators and accelerated child readiness facilitators</t>
  </si>
  <si>
    <t>Training participant</t>
  </si>
  <si>
    <t>Motivate teachers/facilitators to teach in remote and ethnic minority areas through providing incentives</t>
  </si>
  <si>
    <t>Teacher/facilitator</t>
  </si>
  <si>
    <t>500 birr per month</t>
  </si>
  <si>
    <t>Provide orientation and at least 30 days in-service training annually to pre-primary teachers/facilitators to teach child readiness programme within O-Class, kindergarten or specific accelerated readiness programme</t>
  </si>
  <si>
    <t>2500 birr salary for 30 days</t>
  </si>
  <si>
    <t>Establish child feeding programmes in food-insecure contexts in collaboration with Ministry of Health and Ministry of Women’s and Children’s affairs</t>
  </si>
  <si>
    <t>Child</t>
  </si>
  <si>
    <t>7 birr per day</t>
  </si>
  <si>
    <t>Ensure that all students have access to a full cycle of primary education in their local area</t>
  </si>
  <si>
    <t>Conduct school mapping, with EMIS integration, to improve targeting of school expansion</t>
  </si>
  <si>
    <t>GER (Grades 1–8) will rise from 101% to 103%</t>
  </si>
  <si>
    <t>Conducted school mapping</t>
  </si>
  <si>
    <t>Expand at least one primary school in each kebele to offer full primary (Grades 1–8)</t>
  </si>
  <si>
    <t>Cost covers all buildings and infrastructure in primary school</t>
  </si>
  <si>
    <t>Develope ABE guideline to upgrade ABE to formal primary and ABE (Levels 1-6)</t>
  </si>
  <si>
    <t>Validate ABE guideline to upgrade ABE to formal primary and ABE (Levels 1-6)</t>
  </si>
  <si>
    <t>Consolidate ABE programme so that all centres offer minimum of four levels and up to six levels, where appropriate</t>
  </si>
  <si>
    <t>Construced ABE centre</t>
  </si>
  <si>
    <t>Special programme to extend full access to primary education for disadvantaged and excluded children</t>
  </si>
  <si>
    <t>Upgrade existing ABE centres in settled pastoralist communities so that they offer full primary</t>
  </si>
  <si>
    <t>40% of ABEs will be upgraded into formal primary (those in settled pastoralist communities)</t>
  </si>
  <si>
    <t>Constructed School</t>
  </si>
  <si>
    <t>Establish mobile schools based on mobility pattern of pastoralist community</t>
  </si>
  <si>
    <t>500 mobile schools will be established</t>
  </si>
  <si>
    <t>Mobile school</t>
  </si>
  <si>
    <t>Unit cost covers 6 classrooms for one center * 23,010 for one class room</t>
  </si>
  <si>
    <t>Pilot/introduce multi grade teaching approch in pastoralis, semi pastoralist and scarcely populated areas</t>
  </si>
  <si>
    <t>Multi-grade teaching approach piloted</t>
  </si>
  <si>
    <t>Pilot school</t>
  </si>
  <si>
    <t>Provide schools in emergency-prone areas (particularly drought) with equipment to enable continuing education</t>
  </si>
  <si>
    <t xml:space="preserve">Providing training and equipment for schools in emergency-prone areas </t>
  </si>
  <si>
    <t>Establish and strengthen boarding/hostels for hard-to-reach children in pastoralist and semi pastoralist areas (for up to 2% of second cycle primary enrolment)</t>
  </si>
  <si>
    <t>Establishing and strengthening boarding/hostels</t>
  </si>
  <si>
    <t>Boarding/hostel</t>
  </si>
  <si>
    <t>Unit cost covers 8 class rooms for one center * 92,000 for one class room</t>
  </si>
  <si>
    <t>Provide scholarships to at-risk, poor and disadvantaged children to support their progression to second cycle primary</t>
  </si>
  <si>
    <t>Enrolment rate of children with special educational needs will increase from 4% to 75%</t>
  </si>
  <si>
    <t>Scholarship</t>
  </si>
  <si>
    <t>Cost covers stationary materials, uniform and others</t>
  </si>
  <si>
    <t>Finalise and implement national school feeding strategy.</t>
  </si>
  <si>
    <t>Completion rate of Grade 8 will rise from 47% to 74%</t>
  </si>
  <si>
    <t>Student</t>
  </si>
  <si>
    <t>10 birr per day</t>
  </si>
  <si>
    <t>Investigate options to supply educational materials and financial support for children from poor and low-income family backgrounds</t>
  </si>
  <si>
    <t>Finalise and implement ‘Master Plan’ for SNE</t>
  </si>
  <si>
    <t>Master plan</t>
  </si>
  <si>
    <t>Reduce the number of children who are aged 7–14 who are out-of-school by providing access and support</t>
  </si>
  <si>
    <t>Conduct research to identify out-of-school youth target groups and cause for non-enrolment</t>
  </si>
  <si>
    <t>The number of out-of-school children aged 7-14 will fall from 1.2 million to 0</t>
  </si>
  <si>
    <t>Research</t>
  </si>
  <si>
    <t>Conduct impact assessment of ABE, mobile schools, multi-grade and hostels services in hard-to reach areas</t>
  </si>
  <si>
    <t>40% of ABECs will be upgraded into formal primary (those in settled pastoralist communities)</t>
  </si>
  <si>
    <t>Impact assessment participant</t>
  </si>
  <si>
    <t>Develop an ‘education development team’ manual for the education sector</t>
  </si>
  <si>
    <t>Strong education development team</t>
  </si>
  <si>
    <t>Validate an ‘education development team’ manual for the education sector</t>
  </si>
  <si>
    <t>Establish/strengthen an education development team at all levels to mobilise communities to participate in education sector</t>
  </si>
  <si>
    <t>Strong development team</t>
  </si>
  <si>
    <t>Conduct annual community mobilisation and awareness-raising campaigns to bring children to school, especially girls, children with special education needs, orphans and pastoralist children</t>
  </si>
  <si>
    <t>GER for Grades 1–8 will rise from 101% to 103%</t>
  </si>
  <si>
    <t>Expansion of secondary education options for children in all regions GER for Grades 9–10 will rise from 39% to 74% EMIS</t>
  </si>
  <si>
    <t>Conduct school mapping, with EMIS integration, to improve school expansion targeting</t>
  </si>
  <si>
    <t>GER for Grades 9–10 will rise from 39% to 74%</t>
  </si>
  <si>
    <t>Mapped schools</t>
  </si>
  <si>
    <t>Expand full cycle primary schools (one for each cluster) to offer Grades 1–10</t>
  </si>
  <si>
    <t>Building 4 classroom in each claster * 92,000 for one class room</t>
  </si>
  <si>
    <t>Expand first cycle secondary schools (Grades 9–10 only) to offer Grades 9–12</t>
  </si>
  <si>
    <t>GER for Grades 11–12 will rise from 10% to 12%</t>
  </si>
  <si>
    <t>Building 2 classroom in each first cycle secondary schools * 92,000 for one class room</t>
  </si>
  <si>
    <t>Conduct community mobilisation and awareness-raising campaigns to encourage students’ re-entry</t>
  </si>
  <si>
    <t>Special programme to extend full access to secondary education for disadvantaged and excluded children</t>
  </si>
  <si>
    <t>Promote teacher recruitment from remote and ethnic minorities</t>
  </si>
  <si>
    <t>Establish and strengthen boarding and hostels for hard-to-reach children, pastoralist and semi pastoralist children</t>
  </si>
  <si>
    <t>Establish and strengthen evening classes at targeted secondary schools</t>
  </si>
  <si>
    <t>Evening class</t>
  </si>
  <si>
    <t>Since establisihing evening classes are in regular schools no cost needed</t>
  </si>
  <si>
    <t>Provide educational materials and financial support for children from poor and low-income family background and children with disabilities</t>
  </si>
  <si>
    <t>Provide scholarships to at-risk, poor and disadvantaged children</t>
  </si>
  <si>
    <t>Promote education in emergencies programme and support emergency-affected schools</t>
  </si>
  <si>
    <t>Enhance the capacity of emerging regions to develop improve the implementation of the education sector development</t>
  </si>
  <si>
    <t>Development of special support programme guideline</t>
  </si>
  <si>
    <t>GER (Grades 1–8) of Afar primary will reach 98%</t>
  </si>
  <si>
    <t>Validate special support programme guideline</t>
  </si>
  <si>
    <t>Strengthen special support programme by deploying technical assistants for four emerging regional states to enhance the capacity for planning and management at regional, woreda and school level</t>
  </si>
  <si>
    <t>Number of technical assistants deployed to emerging regional states will increase from 24 to 30</t>
  </si>
  <si>
    <t>Technical assistant deployed</t>
  </si>
  <si>
    <t>Cost covers salary of 11700 birr per month</t>
  </si>
  <si>
    <t>Conduct capacity building ToT for emerging regions and woredas education officials and experts at all level</t>
  </si>
  <si>
    <t>100% of woredas in emerging regional states will benefit from special support programme</t>
  </si>
  <si>
    <t>Cost covers 2 capacity building trainings</t>
  </si>
  <si>
    <t>Conduct capacity building training for emerging regions cluster supervisors school principals based on gap assessement</t>
  </si>
  <si>
    <t>Emerging REBs</t>
  </si>
  <si>
    <t>Cost covers for 2 capacity building trainings</t>
  </si>
  <si>
    <t>Conduct impact assessment of special support programme and use this to inform strategic adjustments</t>
  </si>
  <si>
    <t>Establish national council for pastoralist education</t>
  </si>
  <si>
    <t>Celebrate pastoralist education conference at national level</t>
  </si>
  <si>
    <t xml:space="preserve">Celebrated conference </t>
  </si>
  <si>
    <t>Development of pastoralist education strategy</t>
  </si>
  <si>
    <t xml:space="preserve">Developed strategy </t>
  </si>
  <si>
    <t>Cost covers consultant fee</t>
  </si>
  <si>
    <t>Validation workshop on pastoralist education strategy</t>
  </si>
  <si>
    <t xml:space="preserve">Validated strategy </t>
  </si>
  <si>
    <t>Develop pastoralist education strategy implementation guideline</t>
  </si>
  <si>
    <t>Develop regional pastoralist education strategy guideline</t>
  </si>
  <si>
    <t>Developed guide line</t>
  </si>
  <si>
    <t>6 REBs will participate in the development</t>
  </si>
  <si>
    <t>Develop regional/local school calender based on the mobility of pastoralists and by aligning with dry seasons</t>
  </si>
  <si>
    <t>Developed school calendar</t>
  </si>
  <si>
    <t>6 REBs will participate on the development</t>
  </si>
  <si>
    <t xml:space="preserve">Procurement of 8 vehicles </t>
  </si>
  <si>
    <t>Procured vehicles</t>
  </si>
  <si>
    <t>Vehicle</t>
  </si>
  <si>
    <t>Provide pastoralist community and awareness raising campaign to bring children to school, minimize drop out and create sense of ownership in school management</t>
  </si>
  <si>
    <t>Campaign conducted</t>
  </si>
  <si>
    <t>Monitoring and evaluation on progress made by special support consultants in emerging regions</t>
  </si>
  <si>
    <t>Cost covers for four rounds monitoring and evaluation, one round for 48 days in four emerging regions</t>
  </si>
  <si>
    <t xml:space="preserve">Raise awareness among industry for the ownership of TVET system </t>
  </si>
  <si>
    <t xml:space="preserve">Number of newly developed occupational standards </t>
  </si>
  <si>
    <t>Newly developed occupational standard</t>
  </si>
  <si>
    <t xml:space="preserve">The cost includes market research, development, printing and distribution </t>
  </si>
  <si>
    <t xml:space="preserve">Raise awareness among industry for the ownership of TVET </t>
  </si>
  <si>
    <t>Number of revised occupational standards</t>
  </si>
  <si>
    <t>Revised occupational standard</t>
  </si>
  <si>
    <t xml:space="preserve">Accreditation of assessment centres </t>
  </si>
  <si>
    <t xml:space="preserve">Number of accredited new assessment centres </t>
  </si>
  <si>
    <t>Accredited new assessment centre</t>
  </si>
  <si>
    <t>The cost includes awareness, evaluation, accreditation and special needs facility</t>
  </si>
  <si>
    <t xml:space="preserve">Number of re-accredited assessment centres </t>
  </si>
  <si>
    <t xml:space="preserve">Re-accredited assessment centre </t>
  </si>
  <si>
    <t>International accreditation for the assessment and certification system</t>
  </si>
  <si>
    <t>quality</t>
  </si>
  <si>
    <t xml:space="preserve">The cost includes expenses for international  benchmarking, Infrastructure, human resource development,  consultants’ fees and accreditation  </t>
  </si>
  <si>
    <t>Industry sectors using occupational standard for their HR development</t>
  </si>
  <si>
    <t>Percentage of industry sectors utilizing occupational standards</t>
  </si>
  <si>
    <t>Industry sectors utilizing occupational standards</t>
  </si>
  <si>
    <t>utilization of OS by priority/ industry esctors for their human resource development</t>
  </si>
  <si>
    <t>The cost includes  awareness creation and market research</t>
  </si>
  <si>
    <t xml:space="preserve">Expand accessibility of assessment centres in woredas </t>
  </si>
  <si>
    <t xml:space="preserve">Number of woredas with access to an assessment centre  </t>
  </si>
  <si>
    <t xml:space="preserve">Woredas with access to an assessment centre </t>
  </si>
  <si>
    <t>accessiblity</t>
  </si>
  <si>
    <t xml:space="preserve">The cost includes awareness creation, selection, accreditation and supervision  </t>
  </si>
  <si>
    <t xml:space="preserve">Number of newly developed assessment tools </t>
  </si>
  <si>
    <t>Newly developed assessment tool</t>
  </si>
  <si>
    <t>The cost includes per diem, professional fees, minimum six versions, unit of competence and special needs facility</t>
  </si>
  <si>
    <t xml:space="preserve">Number of revised assessment tools </t>
  </si>
  <si>
    <t>Revised assessment tool</t>
  </si>
  <si>
    <t xml:space="preserve">The cost includes per diem, professional fees and special needs facility </t>
  </si>
  <si>
    <t>Developing assessors from industry</t>
  </si>
  <si>
    <t>Number of assessors developed from industry</t>
  </si>
  <si>
    <t>Assessors developed from industry</t>
  </si>
  <si>
    <t>The cost includes selecting assessors from industry, giving assessors training methodology, printing, transport, special needs facility and female assessors</t>
  </si>
  <si>
    <t>Assure the competency of industry practitioners, lower and middle level manpower, by conducting assessments</t>
  </si>
  <si>
    <t xml:space="preserve">Number of assessed formal training completers </t>
  </si>
  <si>
    <t>Assessed formal training completer</t>
  </si>
  <si>
    <t>The cost includes assessment facilitation (this does not include materials or assessor costs because they are covered by the candidates)</t>
  </si>
  <si>
    <t xml:space="preserve">Assure the competency of industry practitioners in lower and middle level manpower, by conducting assessments </t>
  </si>
  <si>
    <t>Number of assessed short term training completers</t>
  </si>
  <si>
    <t>Assessed short term training completer</t>
  </si>
  <si>
    <t>Percentage of assessed industry practitioners</t>
  </si>
  <si>
    <t xml:space="preserve">Assessed industry practitioner </t>
  </si>
  <si>
    <t xml:space="preserve">Assure the competency of industry practitioners in lower and middle level manpower, by conducting assessments  </t>
  </si>
  <si>
    <t xml:space="preserve">Number of assessed MSEs’ operators </t>
  </si>
  <si>
    <t>Assessed MSEs’ operator</t>
  </si>
  <si>
    <t>accessibility</t>
  </si>
  <si>
    <t xml:space="preserve">Percentage of assessed farmers/pastoralists </t>
  </si>
  <si>
    <t>The cost includes assessment fee paid for materials, assessor  and facilitator</t>
  </si>
  <si>
    <t>Number of trainers assessed and ensured their competence on 100% adaptation of technology</t>
  </si>
  <si>
    <t>The cost includes fee for  per diem, transport and materials</t>
  </si>
  <si>
    <t>Conduct impact assessment on occupational standards (OS), assessment and certification system</t>
  </si>
  <si>
    <t>Number of conducted  impact assessments on OS, assessment and certification system</t>
  </si>
  <si>
    <t xml:space="preserve">Conducted  impact assessment </t>
  </si>
  <si>
    <t>The unit cost is for two years’ training expense (project, training  materials, food  and dormitory)</t>
  </si>
  <si>
    <t xml:space="preserve">Develop industry and institution trainers and TVET leaders </t>
  </si>
  <si>
    <t xml:space="preserve">Number of A-level institution trainers developed </t>
  </si>
  <si>
    <t>A -level institution trainer developed</t>
  </si>
  <si>
    <t>Number of B-level institution trainers developed</t>
  </si>
  <si>
    <t>B-level institution trainer developed</t>
  </si>
  <si>
    <t>The cost includes training methodology, 100% technology adaptation, communication skill training, per diem &amp; training materials expenses</t>
  </si>
  <si>
    <t>The cost includes awareness creation, training methodology,  per diem and training materials expenses</t>
  </si>
  <si>
    <t>Number of C-level institution trainers developed</t>
  </si>
  <si>
    <t>C-level institution trainer developed</t>
  </si>
  <si>
    <t>Number of A-level industry  trainers developed</t>
  </si>
  <si>
    <t>A-level industry trainer developed</t>
  </si>
  <si>
    <t xml:space="preserve">Number of developed B-level  industry trainers </t>
  </si>
  <si>
    <t>B-level industry trainer developed</t>
  </si>
  <si>
    <t>The cost includes per diem, training materials and licensing expenses</t>
  </si>
  <si>
    <t xml:space="preserve">Number of developed C-level  industry trainers </t>
  </si>
  <si>
    <t>C-level industry trainer developed</t>
  </si>
  <si>
    <t>The unit cost is for four years’ training expenses (research, training materials, and  other facilitation)</t>
  </si>
  <si>
    <t>Number of capacitated A, B and C level trainers</t>
  </si>
  <si>
    <t>Capacitated A, B and C level trainer</t>
  </si>
  <si>
    <t>equity</t>
  </si>
  <si>
    <t xml:space="preserve">Capacitating female trainers with special focus </t>
  </si>
  <si>
    <t xml:space="preserve">Develop PhD teachers and leaders  </t>
  </si>
  <si>
    <t xml:space="preserve">Number of PhD teachers developed </t>
  </si>
  <si>
    <t xml:space="preserve">PhD teachers and leaders developed </t>
  </si>
  <si>
    <t>finance and management</t>
  </si>
  <si>
    <t xml:space="preserve">The cost is for per diem &amp; training materials </t>
  </si>
  <si>
    <t>Develop TVET female trainers by hiring more female C-level trainers</t>
  </si>
  <si>
    <t>Increased percentage of female trainers</t>
  </si>
  <si>
    <t>Increased female trainer</t>
  </si>
  <si>
    <t>The cost includes training materials and education fee</t>
  </si>
  <si>
    <t xml:space="preserve">Develop TVET leaders </t>
  </si>
  <si>
    <t>Number of capacitated TVET leaders and administration  staff</t>
  </si>
  <si>
    <t xml:space="preserve">Capacitated staff member </t>
  </si>
  <si>
    <t>The cost includes per diem &amp; training materials</t>
  </si>
  <si>
    <t>Number of capacitated TVET leaders and administration staff</t>
  </si>
  <si>
    <t>Capacitated staff member</t>
  </si>
  <si>
    <t xml:space="preserve">The cost includes continuous capacity building and follow-up </t>
  </si>
  <si>
    <t>Develop TVET leaders from the system</t>
  </si>
  <si>
    <t xml:space="preserve">Number of developed TVET leaders </t>
  </si>
  <si>
    <t>TVET leader developed</t>
  </si>
  <si>
    <t>The cost includes infrastructure, building and equipment</t>
  </si>
  <si>
    <t xml:space="preserve">Share of female leaders increased </t>
  </si>
  <si>
    <t xml:space="preserve">Increased female leader </t>
  </si>
  <si>
    <t>The cost includes infrastructure, equipment, logistics and greening TVET institutions</t>
  </si>
  <si>
    <t>Access to TVET by expanding network of TVET institutions to provide quality training in all woredas</t>
  </si>
  <si>
    <t xml:space="preserve">Number of expanded TVET institutions up to level IV </t>
  </si>
  <si>
    <t xml:space="preserve">Expanded TVET institution up to level IV </t>
  </si>
  <si>
    <t xml:space="preserve">The cost includes expense for international  benchmarking, infrastructure building, human resources development, consultant fee and accreditation  </t>
  </si>
  <si>
    <t>Number of equipped existing TVET institutions</t>
  </si>
  <si>
    <t>Equipped existing TVET institution</t>
  </si>
  <si>
    <t>acccesibility</t>
  </si>
  <si>
    <t>The cost includes expense for infrastructure building, human resources development, equipment and training materials</t>
  </si>
  <si>
    <t xml:space="preserve">Internationally accredited TVET institutions </t>
  </si>
  <si>
    <t xml:space="preserve">Internationally accredit polytechnic institutions </t>
  </si>
  <si>
    <t xml:space="preserve">Number of  internationally accredited polytechnic institutions </t>
  </si>
  <si>
    <t>Internationally accredited polytechnic institution</t>
  </si>
  <si>
    <t>The cost includes national benchmarking, infrastructure, human resources development &amp; accreditation</t>
  </si>
  <si>
    <t>Number of institutions expanded and equipped</t>
  </si>
  <si>
    <t>TVET trainers’ training institutions</t>
  </si>
  <si>
    <t>The cost includes awareness creation and per diem</t>
  </si>
  <si>
    <t xml:space="preserve">Nationally  accredited TVET institutions </t>
  </si>
  <si>
    <t xml:space="preserve">Number of nationally accredited TVET institutions  </t>
  </si>
  <si>
    <t>Nationally accredited TVET institution</t>
  </si>
  <si>
    <t>Expand and accredit industries for cooperative training</t>
  </si>
  <si>
    <t xml:space="preserve">Number of accredited medium and large Industries </t>
  </si>
  <si>
    <t xml:space="preserve">Accredited medium and large Industry </t>
  </si>
  <si>
    <t>The cost includes training materials and labour market study cost</t>
  </si>
  <si>
    <t xml:space="preserve">Number of accredited MSEs </t>
  </si>
  <si>
    <t>Accredited MSE</t>
  </si>
  <si>
    <t>Increasing enrolment through the expansion of the TVET institutions in all woredas</t>
  </si>
  <si>
    <t xml:space="preserve">Number of enrolled trainees in formal training </t>
  </si>
  <si>
    <t xml:space="preserve">Enrolled trainee  in formal training </t>
  </si>
  <si>
    <t>The cost includes workshop expenses, supervision, monitoring,</t>
  </si>
  <si>
    <t xml:space="preserve">Number of enrolled trainees in short term training </t>
  </si>
  <si>
    <t xml:space="preserve">Enrolled trainee in short term training </t>
  </si>
  <si>
    <t>evaluation and tracer study</t>
  </si>
  <si>
    <t>Percentage of enrolled and employed female trainees in all occupations in formal and short term training</t>
  </si>
  <si>
    <t xml:space="preserve">Enrolled  and employed female trainees </t>
  </si>
  <si>
    <t>efficiency</t>
  </si>
  <si>
    <t xml:space="preserve">The cost includes awareness, monitoring and evaluation </t>
  </si>
  <si>
    <t>Improving the quality of cooperative training by accrediting and capacitating industry trainers</t>
  </si>
  <si>
    <t xml:space="preserve">Percentage of improved quality cooperative training </t>
  </si>
  <si>
    <t xml:space="preserve">Improved quality cooperative training </t>
  </si>
  <si>
    <t>outcome</t>
  </si>
  <si>
    <t>Provide competent TVET graduates in formal and short term training to meet labour market demand</t>
  </si>
  <si>
    <t>Percentage increase in competent training completers</t>
  </si>
  <si>
    <t>Competent training completer</t>
  </si>
  <si>
    <t>The cost includes tracer  study</t>
  </si>
  <si>
    <t xml:space="preserve">Improve employability rate of TVET training completers </t>
  </si>
  <si>
    <t>Percentage of  TVET  training completers creating their own enterprise</t>
  </si>
  <si>
    <t>TVET  training completer who has created their own enterprise</t>
  </si>
  <si>
    <t xml:space="preserve">Improved employability rate of TVET training completers </t>
  </si>
  <si>
    <t>The cost includes materials for creating  conducive environment, module and trainers’ training</t>
  </si>
  <si>
    <t xml:space="preserve">Accessing special needs training </t>
  </si>
  <si>
    <t>Number of special needs trainees enrolled in formal training</t>
  </si>
  <si>
    <t>Special needs trainee enrolled in formal training</t>
  </si>
  <si>
    <t>Number of special needs trainees enrolled in short term training</t>
  </si>
  <si>
    <t>Special needs trainee enrolled in short term training</t>
  </si>
  <si>
    <t xml:space="preserve">Capacitating TVET trainers with curriculum and TTLM developing model   </t>
  </si>
  <si>
    <t xml:space="preserve">Number of workshops arranged to capacitate TVET trainers with curriculum and TTLM developing model   </t>
  </si>
  <si>
    <t>Capacitated TVET trainer</t>
  </si>
  <si>
    <t xml:space="preserve">The cost includes transport and per diem </t>
  </si>
  <si>
    <t>Capacitating industry workers to increase productivity and quality of product</t>
  </si>
  <si>
    <t xml:space="preserve">Percentage of capacitated industry workers </t>
  </si>
  <si>
    <t>Capacitated industry worker</t>
  </si>
  <si>
    <t>Capacitating farmers/ pastoralists  to increase productivity and quality of their product</t>
  </si>
  <si>
    <t xml:space="preserve">Percentage of capacitated farmers/pastoralists </t>
  </si>
  <si>
    <t>The cost includes per diem, transport and materials</t>
  </si>
  <si>
    <t>Conduct  impact assessments on outcome based training system</t>
  </si>
  <si>
    <t>Number of conducted impact assessments on outcome based training system</t>
  </si>
  <si>
    <t xml:space="preserve">Conduct value chain analysis for different sectors </t>
  </si>
  <si>
    <t>Number of new value chains prepared</t>
  </si>
  <si>
    <t>New value chains prepared</t>
  </si>
  <si>
    <t xml:space="preserve">Revise existing value chain analysis for different sectors </t>
  </si>
  <si>
    <t>Number of value chains revised</t>
  </si>
  <si>
    <t xml:space="preserve">Revised value chains </t>
  </si>
  <si>
    <t>Identify demanded technologies through value chain analysis and  transfer to MSEs</t>
  </si>
  <si>
    <t>Number of adopted technologies by lead trainers</t>
  </si>
  <si>
    <t>Adopted technology</t>
  </si>
  <si>
    <t>Number of adopted technologies by other trainers</t>
  </si>
  <si>
    <t>The cost includes per diem and materials</t>
  </si>
  <si>
    <t xml:space="preserve">Developing technology and capacity  </t>
  </si>
  <si>
    <t>Number of university, research institutes &amp; TVET institutes linkages</t>
  </si>
  <si>
    <t>University, research institutes &amp; TVET institutes linkage</t>
  </si>
  <si>
    <t>The cost includes international benchmarking and awareness creation</t>
  </si>
  <si>
    <t>Capacitating well equipped MSEs to adopt technologies</t>
  </si>
  <si>
    <t xml:space="preserve">Number of capacitated MSEs  in adopting technology </t>
  </si>
  <si>
    <t xml:space="preserve">Capacitated MSE  in adopting technology </t>
  </si>
  <si>
    <t>The cost includes transport and materials</t>
  </si>
  <si>
    <t>Establish chambers from MSEs to ease the support</t>
  </si>
  <si>
    <t>Percentage of MSEs organized under chambers</t>
  </si>
  <si>
    <t>MSE organized under chambers</t>
  </si>
  <si>
    <t xml:space="preserve">The cost includes  transport, awareness and training </t>
  </si>
  <si>
    <t>Support MSEs to produce export-standard products and higher-level technologies</t>
  </si>
  <si>
    <t>Number of  MSEs operators capacitated and assessed  up to level four</t>
  </si>
  <si>
    <t>Capacitated and assessed MSE operator</t>
  </si>
  <si>
    <t>The cost includes per diem, training materials and trainers’ fee</t>
  </si>
  <si>
    <t>Percentage of MSEs capacitated to be  linked with large industries</t>
  </si>
  <si>
    <t>MSE capacitated   to be  linked with large industries</t>
  </si>
  <si>
    <t>Capacitating trainers on kaizen  in cooperation with the respective organization</t>
  </si>
  <si>
    <t xml:space="preserve">Number of  trainers capacitated on higher level of Kaizen </t>
  </si>
  <si>
    <t>Capacitated  trainer</t>
  </si>
  <si>
    <t xml:space="preserve">The cost includes awareness and training </t>
  </si>
  <si>
    <t>Capacitating trainers on entrepreneurship  in cooperation with the respective organization</t>
  </si>
  <si>
    <t xml:space="preserve">Number of trainers capacitated on higher level of entrepreneurship </t>
  </si>
  <si>
    <t>The cost includes capacity development expense</t>
  </si>
  <si>
    <t xml:space="preserve">Increasing MSEs led by master craftsmen  </t>
  </si>
  <si>
    <t xml:space="preserve">Increased percentage of MSEs led by master craftsmen  </t>
  </si>
  <si>
    <t xml:space="preserve">MSE led by master craftsmen  </t>
  </si>
  <si>
    <t>The cost includes transport and training materials</t>
  </si>
  <si>
    <t xml:space="preserve">Percentage of MSEs capacitated in the manufacturing sector to produce export standard product </t>
  </si>
  <si>
    <t>Capacitated  MSE in the manufacturing sector</t>
  </si>
  <si>
    <t>Provide industry extension services to existing MSEs, to improve productivity, relevance and competitiveness</t>
  </si>
  <si>
    <t xml:space="preserve">Number of existing MSEs’ operators capacitated through industry extension service  </t>
  </si>
  <si>
    <t xml:space="preserve">Existing MSE operator capacitated </t>
  </si>
  <si>
    <t>Provide industry extension services to new MSEs, to improve productivity, relevance and competitiveness</t>
  </si>
  <si>
    <t xml:space="preserve">Number of new MSEs’ operators capacitated through industry extension service  </t>
  </si>
  <si>
    <t xml:space="preserve">New MSE operator capacitated </t>
  </si>
  <si>
    <t>Capacitate industry extension service (IES) leaders on technology leadership</t>
  </si>
  <si>
    <t>Number of capacitated IES leaders</t>
  </si>
  <si>
    <t>Capacitated IES leader</t>
  </si>
  <si>
    <t xml:space="preserve">FTA </t>
  </si>
  <si>
    <t xml:space="preserve">The cost includes spare parts and materials </t>
  </si>
  <si>
    <t>Conduct  impact assessment on industry extension services</t>
  </si>
  <si>
    <t>Number of conducted  impact assessment  on industry extension services</t>
  </si>
  <si>
    <t xml:space="preserve">The cost includes foreign trainer, international  per diem for trainees and  certifying body fee </t>
  </si>
  <si>
    <t xml:space="preserve">Improve a bio-fuel tractor prototype development capability for metals engineering sub sector </t>
  </si>
  <si>
    <t>Percentage of improved capability of prototyping</t>
  </si>
  <si>
    <t xml:space="preserve">Improved capability of prototyping </t>
  </si>
  <si>
    <t>The cost includes materials, per diem  of trainees and professional fee for international trainer</t>
  </si>
  <si>
    <t>Certify welding trainers/master welders and engineers Internationally</t>
  </si>
  <si>
    <t xml:space="preserve">Number of  internationally certified welding engineers  </t>
  </si>
  <si>
    <t xml:space="preserve">Internationally certified welding engineer  </t>
  </si>
  <si>
    <t>Number of  internationally certified welding trainers/masters</t>
  </si>
  <si>
    <t>Internationally certified welding trainer/master</t>
  </si>
  <si>
    <t>The cost includes building, welding equipment and other facilities</t>
  </si>
  <si>
    <t>Develop  internationally certified welders</t>
  </si>
  <si>
    <t xml:space="preserve">Number of  internationally certified welders </t>
  </si>
  <si>
    <t>Internationally certified welder</t>
  </si>
  <si>
    <t xml:space="preserve">FTA  </t>
  </si>
  <si>
    <t>The cost includes per diem  and materials</t>
  </si>
  <si>
    <t>Establish welding centres to capacitate welders in selected regions</t>
  </si>
  <si>
    <t xml:space="preserve">Number of established welding centres </t>
  </si>
  <si>
    <t>Established welding centre</t>
  </si>
  <si>
    <t>The cost includes materials</t>
  </si>
  <si>
    <t>Capacitate SMEs on tractor production</t>
  </si>
  <si>
    <t xml:space="preserve">Number of capacitated SMEs </t>
  </si>
  <si>
    <t>Capacitated SMEs</t>
  </si>
  <si>
    <t>The cost includes equipment and building</t>
  </si>
  <si>
    <t>Adopt high end technologies by the skills gained on tractor production</t>
  </si>
  <si>
    <t xml:space="preserve">Number of adopted high end technologies </t>
  </si>
  <si>
    <t xml:space="preserve">Adopted high end technology </t>
  </si>
  <si>
    <t>Establish and capacitate technology centres in the production of high end technology</t>
  </si>
  <si>
    <t xml:space="preserve">Number of established and capacitated technology centres </t>
  </si>
  <si>
    <t>Established and capacitated technology centre</t>
  </si>
  <si>
    <t>Conduct impact assessment on welding and fabrication</t>
  </si>
  <si>
    <t>Number of conducted impact assessments on industry extension services</t>
  </si>
  <si>
    <t xml:space="preserve">The cost includes awareness, coordination, monitoring and evaluation to ensure their achievement toward the TVET strategy </t>
  </si>
  <si>
    <t>Conduct research on the TVET system to improve the efficiency and effectiveness</t>
  </si>
  <si>
    <t xml:space="preserve">Number of research studies conducted  on the TVET system </t>
  </si>
  <si>
    <t>Conducted research study</t>
  </si>
  <si>
    <t xml:space="preserve">The cost includes preparation of documents, printing, pamphlets, booklets and publicity (media coverage, advertising)  </t>
  </si>
  <si>
    <t>Raise stakeholders’ awareness of TVET</t>
  </si>
  <si>
    <t xml:space="preserve">Number of workshops conducted with stakeholders </t>
  </si>
  <si>
    <t>Workshop conducted</t>
  </si>
  <si>
    <t>The cost includes preparation of system documents and any related  documents prepared for TVET, printing, dispatching</t>
  </si>
  <si>
    <t>Raise the public profile of TVET</t>
  </si>
  <si>
    <t>Number of programs that attract media coverage</t>
  </si>
  <si>
    <t>Program attracting media coverage</t>
  </si>
  <si>
    <t xml:space="preserve">The cost includes infrastructure, facility, logistics, awareness, coordination, monitoring and evaluation </t>
  </si>
  <si>
    <t xml:space="preserve">The cost includes support, awareness, coordination, monitoring and evaluation to ensure their achievement towards the TVET strategy </t>
  </si>
  <si>
    <t xml:space="preserve">Number of documents prepared </t>
  </si>
  <si>
    <t>Document  prepared</t>
  </si>
  <si>
    <t xml:space="preserve">The cost includes development of website, software, support, awareness, coordination, monitoring and evaluation  </t>
  </si>
  <si>
    <t xml:space="preserve">Provide special support for emerging regions </t>
  </si>
  <si>
    <t xml:space="preserve">Number of support packages specially provided for emerging regions </t>
  </si>
  <si>
    <t xml:space="preserve">Support package </t>
  </si>
  <si>
    <t xml:space="preserve">The cost includes organising workshops at all levels (regions and FTA), per diem, and workshops facility  </t>
  </si>
  <si>
    <t xml:space="preserve">Develop new occupational standards </t>
  </si>
  <si>
    <t xml:space="preserve">Revise occupational standards </t>
  </si>
  <si>
    <t xml:space="preserve">Accredit new assessment centres </t>
  </si>
  <si>
    <t xml:space="preserve">Re-accredit assessment centres </t>
  </si>
  <si>
    <t>Accredit centre of competence (CoCs) internationally</t>
  </si>
  <si>
    <t xml:space="preserve">Support industry sectors to utilise occupational standards for their HR development </t>
  </si>
  <si>
    <t>Access woredas with assessment centres</t>
  </si>
  <si>
    <t xml:space="preserve">Develop new assessment tools for industry ownership </t>
  </si>
  <si>
    <t xml:space="preserve">Revise assessment tools for industry ownership </t>
  </si>
  <si>
    <t xml:space="preserve">Assess and ensure the competence of formal training completers </t>
  </si>
  <si>
    <t xml:space="preserve">Assess and ensure the competence of short term training completers </t>
  </si>
  <si>
    <t xml:space="preserve">Assess and ensure the competence of MSEs’ operators </t>
  </si>
  <si>
    <t xml:space="preserve">Assess and ensure the competence of industry practitioners </t>
  </si>
  <si>
    <t>Assess and ensure the competence of farmers/pastoralists</t>
  </si>
  <si>
    <t>Monitor and evaluate the achievements of the TVET system through supervision</t>
  </si>
  <si>
    <t>Number of monitoring and evaluation conducted</t>
  </si>
  <si>
    <t>Develop management information system (MIS) at all levels for the accessibility and use of data</t>
  </si>
  <si>
    <t xml:space="preserve">Number of developed management information systems (MIS) </t>
  </si>
  <si>
    <t xml:space="preserve">MIS developed  </t>
  </si>
  <si>
    <t>Good practice organised and expanded in relevant places</t>
  </si>
  <si>
    <t>Number of workshops conducted to organise and expand good practice</t>
  </si>
  <si>
    <t>Good practice collected and disseminated</t>
  </si>
  <si>
    <t>Creating awareness of gender equality and HIV/AIDs</t>
  </si>
  <si>
    <t>Number of workshops arranged to create awareness</t>
  </si>
  <si>
    <t xml:space="preserve">TVET training completer employed </t>
  </si>
  <si>
    <t>Percentage of TVET training completers employed in different sectors</t>
  </si>
  <si>
    <t>10 </t>
  </si>
  <si>
    <t>Number of internationally accredited CoCs</t>
  </si>
  <si>
    <t>Internationally accredited CoC</t>
  </si>
  <si>
    <t>Assessed farmer/pastoralist</t>
  </si>
  <si>
    <t>Trainer assessed and their competence ensured</t>
  </si>
  <si>
    <t>Assess and ensure the competence of trainers on 100% adaptation of technology</t>
  </si>
  <si>
    <t xml:space="preserve">Conducted impact assessment </t>
  </si>
  <si>
    <t xml:space="preserve">Conduct impact assessment on OS assessment and certification system </t>
  </si>
  <si>
    <t xml:space="preserve">Develop A-level institution trainers </t>
  </si>
  <si>
    <t xml:space="preserve">Provide capacitated institution trainers on technology adaptation </t>
  </si>
  <si>
    <t xml:space="preserve">Raise the public profile of TVET </t>
  </si>
  <si>
    <t>Capacitated farmer/pastoralist</t>
  </si>
  <si>
    <t xml:space="preserve">Conduct impact assessments on outcome based training system </t>
  </si>
  <si>
    <t xml:space="preserve">Develop B-level institution trainers </t>
  </si>
  <si>
    <t xml:space="preserve">Develop C-level institution trainers </t>
  </si>
  <si>
    <t xml:space="preserve">Develop A-level industry trainers </t>
  </si>
  <si>
    <t xml:space="preserve">Develop B-level industry trainers </t>
  </si>
  <si>
    <t xml:space="preserve">Develop C-level industry trainers </t>
  </si>
  <si>
    <t xml:space="preserve">Develop PhD teachers and leaders </t>
  </si>
  <si>
    <t xml:space="preserve">Increase share of female leaders  </t>
  </si>
  <si>
    <t>Expand TVET institutions up to level IV to ensure accessibility</t>
  </si>
  <si>
    <t>Equip existing TVET institutions (54 polytechnics &amp; 280 institutions)</t>
  </si>
  <si>
    <t>Capacitate TVET leaders and administration staff in long term training</t>
  </si>
  <si>
    <t>Capacitate existing TVET leaders and administration staff  in short term</t>
  </si>
  <si>
    <t>Increase share of female trainers</t>
  </si>
  <si>
    <t xml:space="preserve">Capacitate existing A, B and C level trainers on 100% technology adaptation </t>
  </si>
  <si>
    <t>Expand and equip TVET trainers’ training institutions</t>
  </si>
  <si>
    <t xml:space="preserve">Accredit TVET institutions  nationally </t>
  </si>
  <si>
    <t>Accredit medium and large industries for cooperative training</t>
  </si>
  <si>
    <t>Accredit  MSEs for cooperative training</t>
  </si>
  <si>
    <t xml:space="preserve">Enroll trainees in formal training </t>
  </si>
  <si>
    <t xml:space="preserve">Enroll trainees in short term training </t>
  </si>
  <si>
    <t xml:space="preserve">Increase/ensure equal participation and benefits of female trainees in the training </t>
  </si>
  <si>
    <t xml:space="preserve">Ensure the quality of cooperative training </t>
  </si>
  <si>
    <t>Provide quality training to increase competent training completers</t>
  </si>
  <si>
    <t>Increase  competent TVET  training completers to create their own enterprise</t>
  </si>
  <si>
    <t>Increase competent TVET  training completers’ employability in different sectors</t>
  </si>
  <si>
    <t>Provide special needs training for trainees with special needs in formal training by creating a conducive environment</t>
  </si>
  <si>
    <t>Provide special needs training for trainees with special needs in short term training by creating a conducive environment</t>
  </si>
  <si>
    <t xml:space="preserve">Capacitate TVET trainers with curriculum and TTLM developing model   </t>
  </si>
  <si>
    <t xml:space="preserve">Capacitate industry workers </t>
  </si>
  <si>
    <t xml:space="preserve">Capacitate farmers/pastoralists </t>
  </si>
  <si>
    <t xml:space="preserve">Prepare new value chain with the priority sectors </t>
  </si>
  <si>
    <t xml:space="preserve">Revise existing value chain with the priority sectors </t>
  </si>
  <si>
    <t xml:space="preserve">Adopt demanded technologies by lead trainers  </t>
  </si>
  <si>
    <t xml:space="preserve">Adopt demanded technologies by other trainers  </t>
  </si>
  <si>
    <t xml:space="preserve">University, research institutes and TVET institutes link on technology adoption and capacity development </t>
  </si>
  <si>
    <t xml:space="preserve">Capacitate MSEs  in adopting technology </t>
  </si>
  <si>
    <t>Organise MSEs under chambers</t>
  </si>
  <si>
    <t xml:space="preserve">Capacitate and assess MSEs’ operators up to level four </t>
  </si>
  <si>
    <t xml:space="preserve">Capacitate MSEs to be  linked with large industries through sub- contracting  </t>
  </si>
  <si>
    <t xml:space="preserve">Capacitate trainers on higher level of Kaizen </t>
  </si>
  <si>
    <t xml:space="preserve">Capacitate  trainers on higher level of entrepreneurship </t>
  </si>
  <si>
    <t xml:space="preserve">Increase percentage of MSEs led by master craftsmen  </t>
  </si>
  <si>
    <t>Capacitate  MSEs in the manufacturing sector to produce export standard products</t>
  </si>
  <si>
    <t xml:space="preserve">Capacitate existing MSEs’ operators through industry extension services </t>
  </si>
  <si>
    <t xml:space="preserve">Capacitate new MSEs’ operators through industry extension services </t>
  </si>
  <si>
    <t xml:space="preserve">Conduct impact assessment on industry extension services </t>
  </si>
  <si>
    <t xml:space="preserve">Improve capability of prototyping a bio-fuel tractor </t>
  </si>
  <si>
    <t xml:space="preserve">Certify welding engineers internationally </t>
  </si>
  <si>
    <t xml:space="preserve">Certify welding trainers/masters internationally  </t>
  </si>
  <si>
    <t xml:space="preserve">Certify welders internationally </t>
  </si>
  <si>
    <t xml:space="preserve">Establish welding centres to capacitate welders </t>
  </si>
  <si>
    <t xml:space="preserve">Conduct research on the TVET system </t>
  </si>
  <si>
    <t>Conduct stakeholders’ workshop</t>
  </si>
  <si>
    <t>Create public relations and media coverage</t>
  </si>
  <si>
    <t>Prepare, distribute and publicise system and other documents for all activities</t>
  </si>
  <si>
    <t xml:space="preserve">Conduct monitoring and evaluation </t>
  </si>
  <si>
    <t xml:space="preserve">Develop management information system (MIS) </t>
  </si>
  <si>
    <t>Organise and expanding good practice</t>
  </si>
  <si>
    <t>Create awareness of gender equality and HIV/AIDs</t>
  </si>
  <si>
    <t>Increase intake and enrolment capacity in public higher education institutions for undergraduate and postgraduate students</t>
  </si>
  <si>
    <t>The undergraduate GER will increase from 9.4% to 15%</t>
  </si>
  <si>
    <t>Institutional development strategy</t>
  </si>
  <si>
    <t>This is un additional hiring of MA graduate teachers.The salary is calculated one year cost for a teacher.</t>
  </si>
  <si>
    <t>Strengthen private universities</t>
  </si>
  <si>
    <t>Undergraduate intake capacity of private higher education universities will increase from 28,821 to 50,000</t>
  </si>
  <si>
    <t>Developed fram work</t>
  </si>
  <si>
    <t>Increase participation and success of female students in higher education</t>
  </si>
  <si>
    <t>Share of female intake rate rate in undergraduate programmes will increase from 32% to 45%</t>
  </si>
  <si>
    <t xml:space="preserve">Only the intake cost is considered in the budget </t>
  </si>
  <si>
    <t>Number of female students that participate in summar out reach program</t>
  </si>
  <si>
    <t>Second degree female student</t>
  </si>
  <si>
    <t>Share of females enrolment in third degree programmes will increase from 12% to 20%</t>
  </si>
  <si>
    <t>Enhance access to and success in higher education of students with special needs and those from emerging regions</t>
  </si>
  <si>
    <t>different materials that are necesssary for students with special needs like brail,ranmp,wealcher,special computer,translater,special chairs and table….</t>
  </si>
  <si>
    <t>Revised policy document for students with special needs</t>
  </si>
  <si>
    <t>Graduation rate of students with special needs will be 95%</t>
  </si>
  <si>
    <t>Number of emerging region Students  that get  institutionalised and sustained academic support</t>
  </si>
  <si>
    <t>Increase participation and success of females in teaching, research and leadership positions</t>
  </si>
  <si>
    <t>Enhance relevance and quality of development, delivery and assessment of academic programmes with emphasis on science and technology</t>
  </si>
  <si>
    <t>Neutral peer review provider body</t>
  </si>
  <si>
    <t>Teacher student ratio will reduce from 1:23 to 1:19</t>
  </si>
  <si>
    <t>Enhance educational resources and facilities</t>
  </si>
  <si>
    <t>Educational resource plan</t>
  </si>
  <si>
    <t>Develop national and institutional agenda for research, university-industry partnerships, community engagement and research funding</t>
  </si>
  <si>
    <t>Percentage of research funds secured from industry and international sources will reach 50%</t>
  </si>
  <si>
    <t>Research strategy</t>
  </si>
  <si>
    <t>Develop staff (researcher) and organisational capacity including management and administrative capacity for facilitating research and community services</t>
  </si>
  <si>
    <t>Strengthen the institutionalisation of stakeholder engagement in research and community services</t>
  </si>
  <si>
    <t>Number of supported  secondary schools  to develop excellence</t>
  </si>
  <si>
    <t>University industry linkage</t>
  </si>
  <si>
    <t>Strengthen institutional leadership capacity at all levels</t>
  </si>
  <si>
    <t>Develop international collaboration/internationalisation</t>
  </si>
  <si>
    <t>Approved higher education strategy</t>
  </si>
  <si>
    <t>National unit or body for marketing  higher education</t>
  </si>
  <si>
    <t>Enhance national and institutional governance system in higher education</t>
  </si>
  <si>
    <t>Improve higher education financing</t>
  </si>
  <si>
    <t>Promote alternative mechanisms for non-academic students services</t>
  </si>
  <si>
    <t xml:space="preserve">11 new universities will be established to raise the number of public universities that enrol students from grade twelve from 33 to 44 </t>
  </si>
  <si>
    <t>Regular public second degree enrolment will increase from 28,140 to 56,000</t>
  </si>
  <si>
    <t>Regular public third (Doctorate) degree enrolment will increase from 3,169 to 6,500</t>
  </si>
  <si>
    <t>number of  gradutaes with third( Doctorate) degree</t>
  </si>
  <si>
    <t>number of students enrolled in private universities</t>
  </si>
  <si>
    <t>Proportion of regular graduate students enrolled in private universities will be 15%</t>
  </si>
  <si>
    <t>number of ሰupported staff and leadership</t>
  </si>
  <si>
    <t>number of enroled femal students in undergraduate program.</t>
  </si>
  <si>
    <t>Share of female enrolment in undergraduate science and technology programmes will increase from 28% to 45%</t>
  </si>
  <si>
    <t>Number of female students that participate in weekend out reach program</t>
  </si>
  <si>
    <t>Share of female enrolment in second degree programmes will increase from22% to 35%</t>
  </si>
  <si>
    <t>Number of female students gradute with second degree</t>
  </si>
  <si>
    <t xml:space="preserve"> number of hird dgree  female candidate</t>
  </si>
  <si>
    <t xml:space="preserve">Graduation rate of students with special needs will be 95% </t>
  </si>
  <si>
    <t>number of special need students graduated</t>
  </si>
  <si>
    <t>Graduation/retention rate of students from emerging regions will be 95%</t>
  </si>
  <si>
    <t xml:space="preserve">number of graduated students from emerging region </t>
  </si>
  <si>
    <t>Number of students with special educational needs will increase from 1,000 to 3,000</t>
  </si>
  <si>
    <t>number of universities equipped</t>
  </si>
  <si>
    <t>number of  students  from emerging region graduated</t>
  </si>
  <si>
    <t>Share of graduates employed within 12 months after graduation reaches 80%</t>
  </si>
  <si>
    <t>Graduation rate of undergraduates will reach 70%</t>
  </si>
  <si>
    <t>Completion rate of first year undergraduate will reach 95%</t>
  </si>
  <si>
    <t>Graduation rate of postgraduate (2nd and 3rd degree) students will reach 95%</t>
  </si>
  <si>
    <t>Teachers’ qualifications mix (first, second and third degrees) will be improved from 27:58:15 mix to 0:70:30</t>
  </si>
  <si>
    <t>Share of professionally certified teachers meeting CPD standards will be 60%</t>
  </si>
  <si>
    <t>Books (core references) to students ratio will be 1:5</t>
  </si>
  <si>
    <t>% of universities that provide laboratory or workshop facilities for all courses that require such capacity will reach 100%</t>
  </si>
  <si>
    <t>A national research and community engagement framework document will be developed</t>
  </si>
  <si>
    <t>% of research funds from annual recurrent total budgets of institutions will be 5%</t>
  </si>
  <si>
    <t>% of research funds secured from industry and international sources will reach 50%</t>
  </si>
  <si>
    <t>40% of staff will participate in research activities</t>
  </si>
  <si>
    <t>Number of research universities (whose share of postgraduate students is 20% and that of doctorate holder teachers is 50%) will be 3</t>
  </si>
  <si>
    <t>Number of councils of stakeholders engagement at different levels will be 54</t>
  </si>
  <si>
    <t>Number of technologies successfully applied through collaboration with TVET sub-sector will reach 500</t>
  </si>
  <si>
    <t>Share of student cost sharing will increase from 15%to 20%</t>
  </si>
  <si>
    <t>Newly constructed public university</t>
  </si>
  <si>
    <t>Equipped and operational new public university</t>
  </si>
  <si>
    <t>Undergraduate academic  program master plan</t>
  </si>
  <si>
    <t>Postgraduate academic  program master plan</t>
  </si>
  <si>
    <t>Public university with infrastructure strengthened</t>
  </si>
  <si>
    <t>Share of females on university boards will reach 25% minimum; number of females in a top leadership position, per institution, will be 1 minimum; participation of females in middle and lower management positions, per institution, will rise from 5% to 30%</t>
  </si>
  <si>
    <t>Share of female teachers will increase from 12% to 25%; female researchers’ share of papers published in reputable journals will reach 15%</t>
  </si>
  <si>
    <t>Female talent cultivation centre</t>
  </si>
  <si>
    <t>Projected human resource requirement</t>
  </si>
  <si>
    <t>Female board member; Female top leader; Female middle and lower manager</t>
  </si>
  <si>
    <t>Implemented qualification framework</t>
  </si>
  <si>
    <t>Accredited programme</t>
  </si>
  <si>
    <t>Prepared national qualifying (exit) examination</t>
  </si>
  <si>
    <t>Student in national internship program</t>
  </si>
  <si>
    <t>Alumni tracking information system</t>
  </si>
  <si>
    <t>Conducted tracer study</t>
  </si>
  <si>
    <t>Ratio of science and technology programmes to social and human sciences programmes</t>
  </si>
  <si>
    <t>Upgraded science and technology universities to international centre of excellence standards</t>
  </si>
  <si>
    <t xml:space="preserve">University with three thematic area of excellence </t>
  </si>
  <si>
    <t>Graduation rate of postgraduate (2nd and 3rd degrees) students will reach 95%</t>
  </si>
  <si>
    <t>Postgraduate student</t>
  </si>
  <si>
    <t>Established internal academic curriculum committee</t>
  </si>
  <si>
    <t>Enhance the supply of teachers that meet quality standards and that engage in CPD</t>
  </si>
  <si>
    <t>First degree teacher; second degree teacher</t>
  </si>
  <si>
    <t>Third degree teacher</t>
  </si>
  <si>
    <t>Teacher student ratio</t>
  </si>
  <si>
    <t>Teacher education centre of excellence</t>
  </si>
  <si>
    <t>CPD centres</t>
  </si>
  <si>
    <t>Recruited teacher</t>
  </si>
  <si>
    <t>Educational resource requirement  standard for science and technology</t>
  </si>
  <si>
    <t>Human resource development strategy for academic support staff</t>
  </si>
  <si>
    <t>% of smart (ICT supported) classrooms will reach 25%</t>
  </si>
  <si>
    <t xml:space="preserve">University with ICT inputs </t>
  </si>
  <si>
    <t>Number of universities and relevant classrooms with ICT inputs</t>
  </si>
  <si>
    <t>University with ICT  infrastructure</t>
  </si>
  <si>
    <t>Framework document developed</t>
  </si>
  <si>
    <t>Regional stakeholder panel</t>
  </si>
  <si>
    <t>System developed</t>
  </si>
  <si>
    <t>Research fund generation and utilization guidelines</t>
  </si>
  <si>
    <t>Established and operational research funding body</t>
  </si>
  <si>
    <t>Research fund</t>
  </si>
  <si>
    <t>Research coaching and mentorship system</t>
  </si>
  <si>
    <t>Research capacity building unit</t>
  </si>
  <si>
    <t>Jointly established research centre</t>
  </si>
  <si>
    <t>University with qualified research staff</t>
  </si>
  <si>
    <t>Universities with suitable research facilities</t>
  </si>
  <si>
    <t>Research university development road map</t>
  </si>
  <si>
    <t>Research university development criteria</t>
  </si>
  <si>
    <t>Research incentive guidelines</t>
  </si>
  <si>
    <t xml:space="preserve">Developed data base </t>
  </si>
  <si>
    <t>Scaled up practices</t>
  </si>
  <si>
    <t>Research monitoring and performance evaluation document</t>
  </si>
  <si>
    <t>Established research and development council</t>
  </si>
  <si>
    <t>Number of established regional research councils</t>
  </si>
  <si>
    <t>Established regional research &amp; development council</t>
  </si>
  <si>
    <t>50% of research projects will be jointly run by universities and industries</t>
  </si>
  <si>
    <t>Jointly run research projects</t>
  </si>
  <si>
    <t>Supported secondary school</t>
  </si>
  <si>
    <t>100% of top leaders will participate in executive training</t>
  </si>
  <si>
    <t>Established centre</t>
  </si>
  <si>
    <t xml:space="preserve">100% of all new staff will receive induction training </t>
  </si>
  <si>
    <t>Materials developed</t>
  </si>
  <si>
    <t>10% of joint academic programmes will be with international partners</t>
  </si>
  <si>
    <t xml:space="preserve">Joint academic programme with international partners </t>
  </si>
  <si>
    <t>Prepared and approved national strategy on higher education internationalisation</t>
  </si>
  <si>
    <t xml:space="preserve">National unit or body for  monitoring and evaluation </t>
  </si>
  <si>
    <t>20% of joint research programmes will be undertaken in collaboration with non-Ethiopian universities</t>
  </si>
  <si>
    <t>Foreign student</t>
  </si>
  <si>
    <t>Staff member on exchange programme</t>
  </si>
  <si>
    <t>80% of research completed whose results (technologies/innovations) are transferred/disseminated</t>
  </si>
  <si>
    <t>Number of students engaged with international exchange programmes</t>
  </si>
  <si>
    <t>Student on international exchange programme</t>
  </si>
  <si>
    <t xml:space="preserve">100% of institutions will implement revised legislation on internal governance </t>
  </si>
  <si>
    <t>National university boards and leadership appointment guidelines</t>
  </si>
  <si>
    <t>100% of institutions will implement revised legislation on internal governance</t>
  </si>
  <si>
    <t>University with  revised legislation</t>
  </si>
  <si>
    <t>100% of universities with clean performance audit</t>
  </si>
  <si>
    <t>University with clean performance audit</t>
  </si>
  <si>
    <t>95% of students satisfied with non-academic university services</t>
  </si>
  <si>
    <t>National  standard</t>
  </si>
  <si>
    <t>National standard</t>
  </si>
  <si>
    <t xml:space="preserve">95% of students satisfied with non-academic university services </t>
  </si>
  <si>
    <t>Recreation centre</t>
  </si>
  <si>
    <t xml:space="preserve">95% students satisfied with non-academic university services </t>
  </si>
  <si>
    <t>Friendly teaching /learning campus</t>
  </si>
  <si>
    <t>Share of institution’s contribution to annual recurrent budget reaches 10%</t>
  </si>
  <si>
    <t>Student loan and repayment strategy</t>
  </si>
  <si>
    <t>Block grant funding guidelines</t>
  </si>
  <si>
    <t>A national alternative strategy for students’ non- academic service  will be implemented</t>
  </si>
  <si>
    <t>National students’ non-academic service strategy</t>
  </si>
  <si>
    <t>National guidelines to address HIV/AIDS and DSA on campus and its vicinity will be implemented</t>
  </si>
  <si>
    <t>Implemented national guidelines</t>
  </si>
  <si>
    <t>Construct new universities</t>
  </si>
  <si>
    <t>Equip and make operational new universities</t>
  </si>
  <si>
    <t>Develop an academic programme master plan with emphasis on undergraduate programme</t>
  </si>
  <si>
    <t>Develop an academic programme master plan with emphasis on postgraduate programme</t>
  </si>
  <si>
    <t>Prepare an institutional development strategy and assign adequate staff to its implementation</t>
  </si>
  <si>
    <t xml:space="preserve">Strengthen the infrastructure of the existing universities for higher education enrolment </t>
  </si>
  <si>
    <t>Plan and implement staff development to meet the desired enrolment master plan</t>
  </si>
  <si>
    <t xml:space="preserve">Strengthen the intake capacity of private higher education institutions </t>
  </si>
  <si>
    <t>Develop a framework that enables public and private institutions to establish mutual partnership</t>
  </si>
  <si>
    <t>Support private higher education institutions to develop staff and leadership capacity</t>
  </si>
  <si>
    <t>Provide special support to female students to qualify for and succeed in higher education at all levels</t>
  </si>
  <si>
    <t>Develop summer outreach programmes to provide academic support to female students in secondary schools</t>
  </si>
  <si>
    <t>Develop weekend outreach programmes to provide academic support to female students in secondary schools</t>
  </si>
  <si>
    <t>Provide institutionalised and sustained academic, economic and psychosocial supports to enrolled female students</t>
  </si>
  <si>
    <t>Implement female scholarship schemes for postgraduate and doctorateprogrammes</t>
  </si>
  <si>
    <t>Implement female scholarship schemes for doctorate programmes</t>
  </si>
  <si>
    <t>Provide special support to students with special needs to qualify for and succeed in higher education at all levels</t>
  </si>
  <si>
    <t>Provide special support to students  from emerging regions to qualify for and succeed in higher education at all levels</t>
  </si>
  <si>
    <t>Equip universities with the facilities, teaching and learning materials required for students with special educational needs</t>
  </si>
  <si>
    <t>Revise the special admissions policy for students with special educational needs</t>
  </si>
  <si>
    <t>Provide institutionalised and sustained special academic, economic and psychosocial support to students with special educational needs</t>
  </si>
  <si>
    <t>Provide institutionalised and sustained special academic, economic and psychosocial support to students from emerging regions at all levels</t>
  </si>
  <si>
    <t>Develop and implement guidelines on composition of university boards and top leadership for greater representation of females</t>
  </si>
  <si>
    <t xml:space="preserve">Design and implement a female talent cultivation centre for inspiring and assisting females to participate and succeed in leadership and management at all levels </t>
  </si>
  <si>
    <t>Develop human resource requirement projection for core sectors</t>
  </si>
  <si>
    <t xml:space="preserve">Implement qualification framework for all programmes </t>
  </si>
  <si>
    <t>Accredit all programmes based on the qualification framework</t>
  </si>
  <si>
    <t>Design national qualifying (exit) examination system in priority fields</t>
  </si>
  <si>
    <t>Implement national internship programme</t>
  </si>
  <si>
    <t xml:space="preserve">Establish national and institutional higher education alumni tracking information system </t>
  </si>
  <si>
    <t>Conduct tracer studies</t>
  </si>
  <si>
    <t>Retain programme mix of 70:30 ratio of science and technology programmes to social and human sciences programmes</t>
  </si>
  <si>
    <t>Increase the number of institutes of technology and upgrading science and technology universities to international centre of excellence standards</t>
  </si>
  <si>
    <t>Increase specialism of each university by identifying at least three thematic areas of excellence for each university</t>
  </si>
  <si>
    <t>Identify gaps in relevance and capacity of existing postgraduate programmes</t>
  </si>
  <si>
    <t>Establish a neutral body to provide peer review services</t>
  </si>
  <si>
    <t>Establish and strengthening internal academic curriculum committees</t>
  </si>
  <si>
    <t>Expand the sources of supply of teachers with second degree to higher education, especially for science and technology</t>
  </si>
  <si>
    <t>Expand the sources of supply of third degree teachers to higher education, especially for science and technology</t>
  </si>
  <si>
    <t>Expand domestic enrolment capacities and international scholarship opportunities in postgraduate programmes</t>
  </si>
  <si>
    <t>Develop centre of excellence in teachers’ education in selected universities</t>
  </si>
  <si>
    <t>Establish and operating comprehensive CPD centres</t>
  </si>
  <si>
    <t>Recruit teachers in line with demand provided by enrolment growth</t>
  </si>
  <si>
    <t>Develop and implement national educational resources requirement standards especially for science and technology</t>
  </si>
  <si>
    <t>Prepar and implement educational resource development plan</t>
  </si>
  <si>
    <t>Design human resource development strategy for academic support staff to enhance educational resources facility management, particularly in science and technology</t>
  </si>
  <si>
    <t>Implement human resource development strategy for academic support staff to enhance educational resources facility management, particularly in science and technology</t>
  </si>
  <si>
    <t>Provide ICT  infrastructure to all universities including to all relevant classrooms</t>
  </si>
  <si>
    <t>Provide ICT and internet connections to all universities and all relevant classrooms</t>
  </si>
  <si>
    <t>Establish national multi-sectored stakeholder panel to produce national research and community engagement framework</t>
  </si>
  <si>
    <t>Establish regional stakeholder panels to produce institutional research and community engagement strategies</t>
  </si>
  <si>
    <t>Develop resource mobilisation and utilisation system for research and community services</t>
  </si>
  <si>
    <t>Develop guidelines for institutional fund generation and utilisation for research and community engagement</t>
  </si>
  <si>
    <t>Establish and operate a research funding body based on the principles of competition, relevance and positive action</t>
  </si>
  <si>
    <t>Establish international research partnership to increase the minimum share of overseas research fund</t>
  </si>
  <si>
    <t>Engage with all universities to develop a research and community engagement strategy based on the national direction (agenda), with strategies to capture half of their research budget from industry and international sources</t>
  </si>
  <si>
    <t>Set up and operate research coaching and mentorship system</t>
  </si>
  <si>
    <t>Set up and operate research capacity building units for young researchers</t>
  </si>
  <si>
    <t xml:space="preserve">Establish research centres that are jointly owned by universities and industries, for common use </t>
  </si>
  <si>
    <t>Set up and equip universities with qualified staff  for their selected research thematic /priority areas</t>
  </si>
  <si>
    <t>Set up and equip universities with suitable research facilities for their selected research thematic priority areas</t>
  </si>
  <si>
    <t>Prepare a road map for research university development</t>
  </si>
  <si>
    <t>Prepare and implement criteria for research university development</t>
  </si>
  <si>
    <t xml:space="preserve">Develop national management and incentive system to enhance productivity of staff in research </t>
  </si>
  <si>
    <t>Develop a data base used for systematic documentation of university industry linkage practices</t>
  </si>
  <si>
    <t>Scale up university industry linkages</t>
  </si>
  <si>
    <t>Develop a national monitoring and performance evaluation system for research activities</t>
  </si>
  <si>
    <t xml:space="preserve">Establish research and development councils at national level </t>
  </si>
  <si>
    <t>Establish research and development councils in each region</t>
  </si>
  <si>
    <t>Design and implement joint community development projects between universities and industries</t>
  </si>
  <si>
    <t>Support selected secondary schools to develop excellence</t>
  </si>
  <si>
    <t>Increase linkages between universities and industry/business to increase Foreign Direct Investments or contractual projects</t>
  </si>
  <si>
    <t>Establish national presidents’, vice presidents’ and new board members’ leadership development centre</t>
  </si>
  <si>
    <t>Develop induction and skill training materials at national level for all levels of training centres</t>
  </si>
  <si>
    <t>Prepare and receive approval for a national policy on higher education internationalisation</t>
  </si>
  <si>
    <t>Prepare and receive approval for a national strategy on higher education internationalisation</t>
  </si>
  <si>
    <t>Establish national unit or body for marketing internationalisation of higher education</t>
  </si>
  <si>
    <t>Establish national unit or body for monitoring and evaluating internationalisation of higher education</t>
  </si>
  <si>
    <t xml:space="preserve">Develop and implement strategy for attracting foreign students including through border universities and branch campuses </t>
  </si>
  <si>
    <t>Support teaching staff to undertake overseas exposure visits  to engage with international exchange programmes</t>
  </si>
  <si>
    <t>Support students to engage with international exchange programmes</t>
  </si>
  <si>
    <t>Develop and  implement national guidelines of university boards and leadership/management appointments</t>
  </si>
  <si>
    <t>Revise legislation to formally decentralise the roles and responsibilities at all levels of universities</t>
  </si>
  <si>
    <t>Develop national standards to strengthen institutional quality assurance system of universities</t>
  </si>
  <si>
    <t>Develop minimum national standards for catering</t>
  </si>
  <si>
    <t>Develop minimum national standards for  campus landscaping</t>
  </si>
  <si>
    <t>Develop minimum national standards for campus recreation centres</t>
  </si>
  <si>
    <t>Develop and implement national regulations for friendly teaching /learning on campus</t>
  </si>
  <si>
    <t>Design, test and implement funding formula based block grant system (guidelines)</t>
  </si>
  <si>
    <t>Develop student loan and repayment strategy</t>
  </si>
  <si>
    <t>Design a national strategy for non-academic student services based on national context and international best practice</t>
  </si>
  <si>
    <t>Build institutional capacity to implement alternative approaches to non-academic student services</t>
  </si>
  <si>
    <t>80% of research completed whose results (technologies/ innovations) are transferred/ disseminated</t>
  </si>
  <si>
    <t>Visited country</t>
  </si>
  <si>
    <t>Re-structured MoE/FTA</t>
  </si>
  <si>
    <t>Share of quality and timely data available</t>
  </si>
  <si>
    <t>Procure and implement smart cards and devices which contains profile and all education history for each student</t>
  </si>
  <si>
    <t>Smart ID card</t>
  </si>
  <si>
    <t>Recruited statisticians</t>
  </si>
  <si>
    <t>Well-collected financial data set</t>
  </si>
  <si>
    <t>Share of data system established and used</t>
  </si>
  <si>
    <t>Trained experts</t>
  </si>
  <si>
    <t>Collecting school coordinates data, improving school geographic information system and linking with EMIS data for different analyses and reporting techniques</t>
  </si>
  <si>
    <t>Share of schools with available GIS coordinates linked with EMIS data</t>
  </si>
  <si>
    <t>Unit cost TBD</t>
  </si>
  <si>
    <t>Use findings from regular tests of learning outcomes to support teaching and learning improvements</t>
  </si>
  <si>
    <t>Percentage of woredas with at least one copy of each examination or assessment report produced since 2015/16 will reach 100%</t>
  </si>
  <si>
    <t>NEAEA</t>
  </si>
  <si>
    <t>Percentage of schools with NLA report dissemination will reach 100%</t>
  </si>
  <si>
    <t>Standardise examination and assessment processes and improve alignment with national curriculum</t>
  </si>
  <si>
    <t>Percentage of data collection instruments  in 7 mother tongues with the required psychometric properties produced will reach 100%</t>
  </si>
  <si>
    <t>Percentage of assessment experts with enhanced capacity in carrying out assessment tasks will reach 100%</t>
  </si>
  <si>
    <t>Develop and administer examinations and assessments so that they are accessible to all students</t>
  </si>
  <si>
    <t>High level application software</t>
  </si>
  <si>
    <t>Estabilsh educational documentation center</t>
  </si>
  <si>
    <t>Percentage of educational documents which are secured, available and accessible to all stakeholders will reach 100%</t>
  </si>
  <si>
    <t>Number of servers</t>
  </si>
  <si>
    <t>Percentage of students who are assigned in the field of their choice based on the score they achieved will reach 100%</t>
  </si>
  <si>
    <t>Collecting student placement data from all preparatoy schools and intake capacities from all universities are other activities associated to this activity.</t>
  </si>
  <si>
    <t xml:space="preserve">Percentage of improved involvement and satisfaction of stakeholders  </t>
  </si>
  <si>
    <t>Percentage of online registered examination candidates will reach 100%</t>
  </si>
  <si>
    <t xml:space="preserve">Percentage of developed systems and connections will be 100% </t>
  </si>
  <si>
    <t>Percentage of printed admission cards and certificates will be 100%</t>
  </si>
  <si>
    <t>Participate in regional and international learning assessments</t>
  </si>
  <si>
    <t xml:space="preserve">Strengthening licensing organisational structure  </t>
  </si>
  <si>
    <t>Increase the number of regions with an assessment unit</t>
  </si>
  <si>
    <t>Distribute reports to all woredas</t>
  </si>
  <si>
    <t>Disseminate the Gr 4 and Gr 8 NLA reports at schools cluster level</t>
  </si>
  <si>
    <t>Post reports on NEAEA/MoE website</t>
  </si>
  <si>
    <t>Procure vehicles</t>
  </si>
  <si>
    <t xml:space="preserve">Procure heavy duty printing machines </t>
  </si>
  <si>
    <t>Procure item banking (IBMP) software</t>
  </si>
  <si>
    <t>Disseminate the Gr 10 and Gr 12 NLA reports at schools cluster level</t>
  </si>
  <si>
    <t>Develop data collection instruments for early grades reading assessment (EGRA)</t>
  </si>
  <si>
    <t>Prepare analytical reports for early grades reading assessment (EGRA)</t>
  </si>
  <si>
    <t>Prepare analytical reports for learning assessments for Gr 4 and Gr 8 NLA</t>
  </si>
  <si>
    <t>Prepare analytical reports for learning assessments for Gr 10 and Gr 12 NLA</t>
  </si>
  <si>
    <t>Prepare analytical reports for learning assessments (EGRA)</t>
  </si>
  <si>
    <t>Develop data collection instruments for early grades mathematics assessment (EGMA)</t>
  </si>
  <si>
    <t>Prepare analytical reports for early grades mathematics assessment (EGMA)</t>
  </si>
  <si>
    <t>Prepare reports for Gr 12 National Examinations (Natural Sciences)</t>
  </si>
  <si>
    <t>Prepare reports for Gr 10 National Examinations</t>
  </si>
  <si>
    <t>Prepare reports for Gr 12 National Examinations (Social Sciences)</t>
  </si>
  <si>
    <t>Develop item bank for NLA</t>
  </si>
  <si>
    <t>Enhance the capacity of regional assessment experts and help improve  the quality of regional test items, preparation and adminstration so as to  maintain standards across the regions</t>
  </si>
  <si>
    <t>Develop item bank for national examinations</t>
  </si>
  <si>
    <t>Align items developed with revised curricula</t>
  </si>
  <si>
    <t>Print and transport the national exam papers to exam centres, selecting and providing training to invigilators, supervisors, center chiefs, and cluster coordinators</t>
  </si>
  <si>
    <t>Develop a strategy to accommodate students with special needs in examinations and assessments</t>
  </si>
  <si>
    <t>Develop, maintain and support a student placement software</t>
  </si>
  <si>
    <t>Procure high level printing and laminating machines</t>
  </si>
  <si>
    <t>Procure security printing paper</t>
  </si>
  <si>
    <t>Procure high capacity servers</t>
  </si>
  <si>
    <t>Place students in higher education institutions</t>
  </si>
  <si>
    <t>Prepare and hold conference with stakeholders</t>
  </si>
  <si>
    <t>Develop web portal for national examinations registration</t>
  </si>
  <si>
    <t>Develop online registration portal for national examinations registration</t>
  </si>
  <si>
    <t>Develop systems and internet connections for all registration centers</t>
  </si>
  <si>
    <t xml:space="preserve">Implement the online registration process </t>
  </si>
  <si>
    <t>Procure high quality printing machines</t>
  </si>
  <si>
    <t xml:space="preserve">Purchase application forms and answer sheets for Gr 10 and Gr 12 examination </t>
  </si>
  <si>
    <t>Procure scanning machines (OMR)</t>
  </si>
  <si>
    <t>Print admission cards and certificates for Gr 10 and Gr 12 examination candidates</t>
  </si>
  <si>
    <t>Procure and plant servers for data center</t>
  </si>
  <si>
    <t>Develop a national framework to participate in international learning assessments</t>
  </si>
  <si>
    <t>Align curriculum with regional curriculum in core subjects and items, as preparation for international assessments</t>
  </si>
  <si>
    <t>Align curriculum with international curriculum guideline in core subjects and items</t>
  </si>
  <si>
    <t>Participate in regional or international assessment related conferences</t>
  </si>
  <si>
    <t>Percentage of woredas implementing teacher training or supervision processes based on findings of assessment or examination reports</t>
  </si>
  <si>
    <t>Percentage of questions and instrument for Gr 4 and 8, Gr 10 and 12 NLA and Gr 10 and Gr 12 exams that come from the item bank will reach 100%</t>
  </si>
  <si>
    <t>Percentage of data collection instruments in 7 mother tongues with the required psychometric properties produced will reach 100%</t>
  </si>
  <si>
    <t xml:space="preserve">Percentage of exam centres getting all exam papers 5 days before the exam day, and trained and skilled invigilators, supervisors, and centre chiefs will reach 100% </t>
  </si>
  <si>
    <t>Enrolees accommodated with the required adapted national examinations will reach 100%</t>
  </si>
  <si>
    <t>Quality of test development enhanced test items for Gr 8 regional examination</t>
  </si>
  <si>
    <t>Percentage of certificates free of forgery will reach 100%</t>
  </si>
  <si>
    <t>Number of procured security printing papers</t>
  </si>
  <si>
    <t>Percentage of machines procured</t>
  </si>
  <si>
    <t>Percentages of application forms and answer sheets purchased</t>
  </si>
  <si>
    <t>Percentages of servers procured</t>
  </si>
  <si>
    <t>Participation in two learning assessments conducted in the region or internationally</t>
  </si>
  <si>
    <t>Report copy</t>
  </si>
  <si>
    <t>Prepare analytical reports for learning assessments (EGMA)</t>
  </si>
  <si>
    <t>Region with assessment unit</t>
  </si>
  <si>
    <t>Woreda that received report</t>
  </si>
  <si>
    <t>Disseminated report</t>
  </si>
  <si>
    <t>Posted report</t>
  </si>
  <si>
    <t>Heavy duty printing machine</t>
  </si>
  <si>
    <t>Item bank software</t>
  </si>
  <si>
    <t>Developed data collection instrument</t>
  </si>
  <si>
    <t>Prepared analytical EGMA report copy</t>
  </si>
  <si>
    <t>Prepared analytical EGRA report copy</t>
  </si>
  <si>
    <t>Banked item</t>
  </si>
  <si>
    <t>Region that received  tailor made training and support</t>
  </si>
  <si>
    <t>Carried out alignment workshop</t>
  </si>
  <si>
    <t>Package of support</t>
  </si>
  <si>
    <t>Share of exam centres</t>
  </si>
  <si>
    <t>Subject exam</t>
  </si>
  <si>
    <t>Enhance the capacity of regional test developers and help improve the quality of regional test item preparation and adminstration so as to maintain standards across the regions</t>
  </si>
  <si>
    <t>Training and support received at region</t>
  </si>
  <si>
    <t>Procured software</t>
  </si>
  <si>
    <t>Standardise certification to prevent forged documents</t>
  </si>
  <si>
    <t>Certificate</t>
  </si>
  <si>
    <t>Printing and laminting machine</t>
  </si>
  <si>
    <t>Security printing paper</t>
  </si>
  <si>
    <t>Procured server</t>
  </si>
  <si>
    <t>Placed student</t>
  </si>
  <si>
    <t>Web portal</t>
  </si>
  <si>
    <t>Registration portal</t>
  </si>
  <si>
    <t>Connected registration centre</t>
  </si>
  <si>
    <t>Registered examination candidate</t>
  </si>
  <si>
    <t>Printing machine</t>
  </si>
  <si>
    <t>Application form</t>
  </si>
  <si>
    <t>Scanning machine</t>
  </si>
  <si>
    <t>Printed admission card and certificate</t>
  </si>
  <si>
    <t>Plant server</t>
  </si>
  <si>
    <t>Developed national framework</t>
  </si>
  <si>
    <t>Alignment workshop</t>
  </si>
  <si>
    <t>Participation in assessment</t>
  </si>
  <si>
    <t>All Priority Programmes</t>
  </si>
  <si>
    <t>Cost of planned activities 2015/16</t>
  </si>
  <si>
    <t>Cost of planned activities 2016/17</t>
  </si>
  <si>
    <t>Cost of planned activities 2017/18</t>
  </si>
  <si>
    <t>Cost of planned activities 2018/19</t>
  </si>
  <si>
    <t>Cost of planned activities 2019/20</t>
  </si>
  <si>
    <t>Cost of planned activities ESDP V</t>
  </si>
  <si>
    <t>PP1</t>
  </si>
  <si>
    <t>PP2</t>
  </si>
  <si>
    <t>PP3</t>
  </si>
  <si>
    <t>PP4</t>
  </si>
  <si>
    <t>PP5</t>
  </si>
  <si>
    <t>PP6</t>
  </si>
  <si>
    <t>Share of total planned activities</t>
  </si>
  <si>
    <t>MoE, HR</t>
  </si>
  <si>
    <t>MoE, FTA, HR, PRM</t>
  </si>
  <si>
    <t>MoE, FTA, HR, QESSP*</t>
  </si>
  <si>
    <t>MoE, FTA, HR</t>
  </si>
  <si>
    <t>MoE, FTA, PRM, HR</t>
  </si>
  <si>
    <t>MoE, FTA</t>
  </si>
  <si>
    <t>MoE, FTA, REBs</t>
  </si>
  <si>
    <t>MoE, FTA, REBs, Woredas</t>
  </si>
  <si>
    <t>HR at MoE</t>
  </si>
  <si>
    <t>Planning Directorate, HR</t>
  </si>
  <si>
    <t>Planning Directorate, EMIS</t>
  </si>
  <si>
    <t>Planning Directorate</t>
  </si>
  <si>
    <t>HR at MoE, REBs</t>
  </si>
  <si>
    <t>HR, MoE, REBs, Zones, Woredas</t>
  </si>
  <si>
    <t>Minister's Bureau of the MoE</t>
  </si>
  <si>
    <t>MoE, PRM</t>
  </si>
  <si>
    <t>HR of MoE, REBs</t>
  </si>
  <si>
    <t>MoE, GEQIP*</t>
  </si>
  <si>
    <t>GEQIP*</t>
  </si>
  <si>
    <t>QESSP*</t>
  </si>
  <si>
    <t>GoE, GEQIP*</t>
  </si>
  <si>
    <t>USAID*</t>
  </si>
  <si>
    <t>Half of budget covered by GEQIP*</t>
  </si>
  <si>
    <t>GEQIP* covers for 2015/16 and 2016/17</t>
  </si>
  <si>
    <t>Two networked computer laboratories with server per school and per university having 40 computers per lab are required, for 2031 schools, 4062 computer labs will be estabilished, 20 computer labs for 10 universities will be estabilished, the unit cost includes 1.5% for commissioning and service charge and 3% for advertisement, the cost for 2015/16 and 2016/17 (236,899,080 ETB)  will be from GEQIP* and for the remaining years 237,131,334 ETB will be covered by government</t>
  </si>
  <si>
    <t>The cost includes purchase of an application (text-audio), headphones, computers and other accessories, the cost includes 1.5% for commissioning and service charge and 3% for advertisemen,  63,000,000 ETB will be covered by the government and the remaining 22,500,000 ETB will be covered by GEQIP*</t>
  </si>
  <si>
    <t>Cost for First phase 3,840,000 ETB will be from GEQIP* project but the remaining cost (for 2018/19 and 2019/20), 76,80,000 ETB will be from the government, the cost includes 1.5% for commissioning and service charge and 3% for advertisement</t>
  </si>
  <si>
    <t>30 cell phones will be distributed for six schools, 79,20,000 ETB will be  from GEQIP* the rest will be from the government (i.e. for 2018/19 amd 2019/20 the cost is 158,40,000 ETB), the cost includes the purchase of cellphones, mobile application that supports mobile learning, moreover the cost includes 1.5% for commissioning and service charge whereas 3% of the cost is  for  advertisement</t>
  </si>
  <si>
    <t>The cost includes consultant fee, workshops for validation and introducing the policy, printing and distribution costs, 2,000,000 ETB will be covered by GEQIP* and 277,268,200 ETB will be covered by the government</t>
  </si>
  <si>
    <t>The cost also includes workshops for validation and introducing the policy, distribution and printing cost, 1,000,000 ETB will be covered by GEQIP* and 201,909,200 ETB will be covered by the government</t>
  </si>
  <si>
    <t>The goods are reestabilishing network,  furnishing the TV studio with digital recording (4kHD), linear editing system, development of lighting system, server based multi-channel video broadcast system, portable video recording system( 4KHD), TV studio building maintenance in CEICT and construction of new building in CEICT  after establishing national institution for ICT in education, 7,500,000 ETB will be covered by GEQIP* and the remaining 102,500,000 will be covered by the government, the cost includes 3% of advertisement and 1.5% of commissioning and service charge</t>
  </si>
  <si>
    <t>The training cost for 2018/19 and 2019/20 (2,196,000 ETB) will be covered by the government, the remaining  2,501,000 ETB  will be covered by GEQIP*</t>
  </si>
  <si>
    <t>Two studies will be carried out: baseline survey and feasibility study, the baseline survey is for 300 schools (2016/17) and 200 schools for 2017/18. The cost if 1,841,000 ETB for 2016/17 and 2017/18 will be from GEQIP* and for the remaining years 1,841,000 ETB will be from the government</t>
  </si>
  <si>
    <t>The cost 1,133,200 will be covered by the government and 1,416,500 will be covered by GEQIP*</t>
  </si>
  <si>
    <t xml:space="preserve"> The cost from 2015/16-2017/18 of 3,158,250, will be from GEQIP* but for the rest years 3,158,250 ETB will be covered by the government</t>
  </si>
  <si>
    <t>The cost of 2017/18, 61,984,800 will be from GEQIP* and for the rest years 123,969,600 ETB will be covered by the government, the cost includes per diem , transportation cost and the actual traineers are 21600 the rest 120 are master trainees .</t>
  </si>
  <si>
    <t>NEAEA, GEQIP*</t>
  </si>
  <si>
    <t>Half of the total amount of budget is already approved in GEQIP*</t>
  </si>
  <si>
    <t>TELDD, REBs</t>
  </si>
  <si>
    <t>TELDD, TEIs</t>
  </si>
  <si>
    <t>TELDD, TEIs, Sport Desk</t>
  </si>
  <si>
    <t>TELDD, Sport Desk</t>
  </si>
  <si>
    <t>REBs, CTEs</t>
  </si>
  <si>
    <t>TELDD, Unis</t>
  </si>
  <si>
    <t>TELDD, CTEs</t>
  </si>
  <si>
    <t>TELDD, TEIs, ICT</t>
  </si>
  <si>
    <t>TELDD, ICT</t>
  </si>
  <si>
    <t>REBs, TEIs, TELDD, ICT</t>
  </si>
  <si>
    <t>MTELEDD, TEIs</t>
  </si>
  <si>
    <t>REBs, MTELEDD</t>
  </si>
  <si>
    <t>MTELEDD, REBs</t>
  </si>
  <si>
    <t>MSIC, JICA*</t>
  </si>
  <si>
    <t>MSIC, REBs</t>
  </si>
  <si>
    <t>Curriculum Directorate</t>
  </si>
  <si>
    <t>CDID, REBs</t>
  </si>
  <si>
    <t>GoE (TBD)</t>
  </si>
  <si>
    <t>Curriculum  Directorate, REBs</t>
  </si>
  <si>
    <t>CDID, TELDP</t>
  </si>
  <si>
    <t>Curriculum Directorate, NEAEA</t>
  </si>
  <si>
    <t>Curriciulum Directorate, SIP</t>
  </si>
  <si>
    <t xml:space="preserve">EMIS </t>
  </si>
  <si>
    <t>Woredas, Schools</t>
  </si>
  <si>
    <t>SIP</t>
  </si>
  <si>
    <t>ESHARDPCO</t>
  </si>
  <si>
    <t>REBs, Unis, TVET, CTEs</t>
  </si>
  <si>
    <t>ESHARDPCO, REBs</t>
  </si>
  <si>
    <t>ESHARDCO, REBs, Unis, TVET, CTEs</t>
  </si>
  <si>
    <t>ESHARDCO</t>
  </si>
  <si>
    <t>Sport Desk</t>
  </si>
  <si>
    <t>SIP, Gender Directorate</t>
  </si>
  <si>
    <t>SIP, Communication Directorate</t>
  </si>
  <si>
    <t xml:space="preserve">FMOE, CEICT </t>
  </si>
  <si>
    <t>FMOE, CEICT, REBs</t>
  </si>
  <si>
    <t>FMOE, CEICT</t>
  </si>
  <si>
    <t xml:space="preserve">REB Inspection Unit </t>
  </si>
  <si>
    <t xml:space="preserve">GEID, REB Inspection Unit </t>
  </si>
  <si>
    <t>MOE, LRD</t>
  </si>
  <si>
    <t>MOE, REBs</t>
  </si>
  <si>
    <t>GoE, UNICEF**</t>
  </si>
  <si>
    <t>UNICEF*</t>
  </si>
  <si>
    <t>UNICEF*, GoE</t>
  </si>
  <si>
    <t>GoE, JICA*</t>
  </si>
  <si>
    <t>GoE, JICA**</t>
  </si>
  <si>
    <t>JICA*</t>
  </si>
  <si>
    <t>READ TA - USAID*</t>
  </si>
  <si>
    <t>WASH Programme</t>
  </si>
  <si>
    <t>WASH,  GEQIP*</t>
  </si>
  <si>
    <t>WEOs, Schools</t>
  </si>
  <si>
    <t>Plan International*</t>
  </si>
  <si>
    <t>UNICEF*, QESSP</t>
  </si>
  <si>
    <t>SSIED</t>
  </si>
  <si>
    <t>SNIED</t>
  </si>
  <si>
    <t>SSIED, REBs</t>
  </si>
  <si>
    <t>SIP, SNIED</t>
  </si>
  <si>
    <t>Communities'</t>
  </si>
  <si>
    <t>Communities</t>
  </si>
  <si>
    <t xml:space="preserve">WEOs </t>
  </si>
  <si>
    <t>WEOs</t>
  </si>
  <si>
    <t>GoE, UNESCO*</t>
  </si>
  <si>
    <t>DVV*</t>
  </si>
  <si>
    <t>GoE, DVV*</t>
  </si>
  <si>
    <t>MOE, ANFE</t>
  </si>
  <si>
    <t>MOE, ANFE, REBs</t>
  </si>
  <si>
    <t>REBs,  Woredas</t>
  </si>
  <si>
    <t>REBs, Woredass</t>
  </si>
  <si>
    <t>FTA, Priority Sectors</t>
  </si>
  <si>
    <t>FTA, Regional CoCs</t>
  </si>
  <si>
    <t>FTA, Regional CoCs, Sectors</t>
  </si>
  <si>
    <t>FTA, Priority Sector, Regional CoCs</t>
  </si>
  <si>
    <t>FTA, RTVET, Regional CoCs, Industries</t>
  </si>
  <si>
    <t>FTA, Regional CoCs, RTVET, ReMSEDA, MSEs</t>
  </si>
  <si>
    <t>FTA, Regional CoCs, RTVET, Re- Agriculture Br, DA</t>
  </si>
  <si>
    <t>FTA, Regional CoCs, RTVET, TVET Institutions</t>
  </si>
  <si>
    <t xml:space="preserve">FTA, RTBs, Regional CoCs, TVET Institution </t>
  </si>
  <si>
    <t>FTA, RTVET, FTI, Unis</t>
  </si>
  <si>
    <t>FTA, RTVET, FTI</t>
  </si>
  <si>
    <t xml:space="preserve">FTA, RTVET, TVET Institutions </t>
  </si>
  <si>
    <t>FTA, FTI, Unis</t>
  </si>
  <si>
    <t xml:space="preserve">MoE, FTA, RTVET, FTI  </t>
  </si>
  <si>
    <t xml:space="preserve">FTA, RTVET, FTI  </t>
  </si>
  <si>
    <t xml:space="preserve">FTA, RTVET    </t>
  </si>
  <si>
    <t>MoE, FTA, RTBs</t>
  </si>
  <si>
    <t>MoE, FTA, RTBs,  TVET Institutions</t>
  </si>
  <si>
    <t>FTA, RTBs, TVET Institutions</t>
  </si>
  <si>
    <t>FTA, RTBs, TVET Institutions, Industries</t>
  </si>
  <si>
    <t>FTA, RTBs, TVET Institutions, Trainers</t>
  </si>
  <si>
    <t>FTA, RTBs, TVET ReMSEDA</t>
  </si>
  <si>
    <t xml:space="preserve">FTA, RTBs, TVET Institution </t>
  </si>
  <si>
    <t>FTA, RTBs, TVET Institution, Industries, Agriculture Sectors</t>
  </si>
  <si>
    <t>FTA, RTBs, TVET Institution, Sectors</t>
  </si>
  <si>
    <t>FTA, RTBs, TVET Institution, FeMSEDA, Sectors</t>
  </si>
  <si>
    <t>FTA, RTVET, Regional CoCs, TVET Institutions</t>
  </si>
  <si>
    <t>FTA, RTBs, TVET Institutions, MSEs</t>
  </si>
  <si>
    <t xml:space="preserve">FTA, RTBs, TVET Institution, EKI </t>
  </si>
  <si>
    <t>FTA, RTBs, TVET Institution, Entrepreneurship  Centre</t>
  </si>
  <si>
    <t>FTA, RTBs, TVET Institution, ReMSEDA</t>
  </si>
  <si>
    <t xml:space="preserve">FTA, RTBs, RCoCs, TVET Institution </t>
  </si>
  <si>
    <t xml:space="preserve">FTA, RTBs,  TVET Institutions </t>
  </si>
  <si>
    <t>FTA, RTBs, TVET Institution, Industries, Sector</t>
  </si>
  <si>
    <t>FTA, RTBs, TVET Institution, Unis, Research Institutes, Sectors</t>
  </si>
  <si>
    <t xml:space="preserve">FTA, RTBs </t>
  </si>
  <si>
    <t xml:space="preserve">FTA,  RTBs </t>
  </si>
  <si>
    <t>MoE&amp;HE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</si>
</sst>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 #,##0.00_ ;_ * \-#,##0.00_ ;_ * &quot;-&quot;??_ ;_ @_ "/>
    <numFmt numFmtId="165" formatCode="_-* #,##0.00_-;\-* #,##0.00_-;_-* &quot;-&quot;??_-;_-@_-"/>
    <numFmt numFmtId="166" formatCode="_-* #,##0_-;\-* #,##0_-;_-* &quot;-&quot;??_-;_-@_-"/>
    <numFmt numFmtId="167" formatCode="_(* #,##0_);_(* \(#,##0\);_(* &quot;-&quot;??_);_(@_)"/>
  </numFmts>
  <fonts count="49"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color theme="0"/>
      <name val="Arial"/>
      <family val="2"/>
    </font>
    <font>
      <u/>
      <sz val="7.7"/>
      <color theme="10"/>
      <name val="Calibri"/>
      <family val="2"/>
    </font>
    <font>
      <b/>
      <sz val="12"/>
      <color theme="1"/>
      <name val="Calibri"/>
      <family val="2"/>
      <scheme val="minor"/>
    </font>
    <font>
      <sz val="11"/>
      <color theme="1"/>
      <name val="Calibri"/>
      <family val="2"/>
      <scheme val="minor"/>
    </font>
    <font>
      <sz val="10"/>
      <name val="Arial"/>
      <family val="2"/>
    </font>
    <font>
      <sz val="12"/>
      <color theme="1"/>
      <name val="Calibri"/>
      <family val="2"/>
      <scheme val="minor"/>
    </font>
    <font>
      <b/>
      <sz val="10"/>
      <name val="Arial"/>
      <family val="2"/>
    </font>
    <font>
      <sz val="12"/>
      <color theme="1"/>
      <name val="Arial"/>
      <family val="2"/>
    </font>
    <font>
      <sz val="9"/>
      <color theme="1"/>
      <name val="Arial"/>
      <family val="2"/>
    </font>
    <font>
      <b/>
      <sz val="9"/>
      <color theme="1"/>
      <name val="Arial"/>
      <family val="2"/>
    </font>
    <font>
      <b/>
      <sz val="12"/>
      <color theme="1"/>
      <name val="Arial"/>
      <family val="2"/>
    </font>
    <font>
      <b/>
      <sz val="11"/>
      <color theme="0"/>
      <name val="Calibri"/>
      <family val="2"/>
      <scheme val="minor"/>
    </font>
    <font>
      <b/>
      <sz val="12"/>
      <color theme="0"/>
      <name val="Calibri"/>
      <family val="2"/>
      <scheme val="minor"/>
    </font>
    <font>
      <sz val="8"/>
      <color theme="1"/>
      <name val="Arial"/>
      <family val="2"/>
    </font>
    <font>
      <b/>
      <sz val="9"/>
      <name val="Arial"/>
      <family val="2"/>
    </font>
    <font>
      <b/>
      <sz val="11"/>
      <color theme="0"/>
      <name val="Arial"/>
      <family val="2"/>
    </font>
    <font>
      <sz val="9"/>
      <color theme="0"/>
      <name val="Arial"/>
      <family val="2"/>
    </font>
    <font>
      <b/>
      <sz val="10"/>
      <color theme="0"/>
      <name val="Arial"/>
      <family val="2"/>
    </font>
    <font>
      <sz val="7"/>
      <color theme="1"/>
      <name val="Arial"/>
      <family val="2"/>
    </font>
    <font>
      <sz val="11"/>
      <color theme="0"/>
      <name val="Arial"/>
      <family val="2"/>
    </font>
    <font>
      <sz val="10"/>
      <color theme="0"/>
      <name val="Arial"/>
      <family val="2"/>
    </font>
    <font>
      <b/>
      <sz val="8"/>
      <color theme="1"/>
      <name val="Arial"/>
      <family val="2"/>
    </font>
    <font>
      <b/>
      <sz val="11"/>
      <color theme="1"/>
      <name val="Arial"/>
      <family val="2"/>
    </font>
    <font>
      <sz val="11"/>
      <color theme="1"/>
      <name val="Arial"/>
      <family val="2"/>
    </font>
    <font>
      <b/>
      <sz val="9"/>
      <color theme="0"/>
      <name val="Arial"/>
      <family val="2"/>
    </font>
    <font>
      <b/>
      <sz val="14"/>
      <color theme="0"/>
      <name val="Arial"/>
      <family val="2"/>
    </font>
    <font>
      <sz val="9"/>
      <color rgb="FF000000"/>
      <name val="Arial"/>
      <family val="2"/>
    </font>
    <font>
      <sz val="9"/>
      <name val="Arial"/>
      <family val="2"/>
    </font>
    <font>
      <sz val="8"/>
      <name val="Arial"/>
      <family val="2"/>
    </font>
    <font>
      <sz val="8"/>
      <color rgb="FFFF0000"/>
      <name val="Arial"/>
      <family val="2"/>
    </font>
    <font>
      <sz val="9"/>
      <color rgb="FF7030A0"/>
      <name val="Arial"/>
      <family val="2"/>
    </font>
    <font>
      <sz val="8"/>
      <color rgb="FF7030A0"/>
      <name val="Arial"/>
      <family val="2"/>
    </font>
    <font>
      <b/>
      <sz val="9"/>
      <color indexed="81"/>
      <name val="Tahoma"/>
      <family val="2"/>
    </font>
    <font>
      <sz val="9"/>
      <color indexed="81"/>
      <name val="Tahoma"/>
      <family val="2"/>
    </font>
    <font>
      <sz val="8"/>
      <color indexed="81"/>
      <name val="Tahoma"/>
      <family val="2"/>
    </font>
    <font>
      <sz val="9"/>
      <color rgb="FFFF0000"/>
      <name val="Arial"/>
      <family val="2"/>
    </font>
    <font>
      <sz val="9"/>
      <color rgb="FF0070C0"/>
      <name val="Arial"/>
      <family val="2"/>
    </font>
    <font>
      <u/>
      <sz val="8"/>
      <color theme="10"/>
      <name val="Calibri"/>
      <family val="2"/>
    </font>
    <font>
      <sz val="12"/>
      <color theme="0"/>
      <name val="Calibri"/>
      <family val="2"/>
      <scheme val="minor"/>
    </font>
  </fonts>
  <fills count="19">
    <fill>
      <patternFill patternType="none"/>
    </fill>
    <fill>
      <patternFill patternType="gray125"/>
    </fill>
    <fill>
      <patternFill patternType="solid">
        <fgColor rgb="FFA5A5A5"/>
      </patternFill>
    </fill>
    <fill>
      <patternFill patternType="solid">
        <fgColor theme="1" tint="0.34998626667073579"/>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1"/>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0070C0"/>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rgb="FFBFBFBF"/>
        <bgColor indexed="64"/>
      </patternFill>
    </fill>
    <fill>
      <patternFill patternType="solid">
        <fgColor rgb="FFFFFF00"/>
        <bgColor indexed="64"/>
      </patternFill>
    </fill>
  </fills>
  <borders count="50">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top/>
      <bottom style="thin">
        <color indexed="64"/>
      </bottom>
      <diagonal/>
    </border>
  </borders>
  <cellStyleXfs count="66">
    <xf numFmtId="0" fontId="0" fillId="0" borderId="0"/>
    <xf numFmtId="0" fontId="10" fillId="2" borderId="1" applyNumberFormat="0" applyAlignment="0" applyProtection="0"/>
    <xf numFmtId="0" fontId="11" fillId="0" borderId="0" applyNumberFormat="0" applyFill="0" applyBorder="0" applyAlignment="0" applyProtection="0">
      <alignment vertical="top"/>
      <protection locked="0"/>
    </xf>
    <xf numFmtId="0" fontId="13" fillId="0" borderId="0"/>
    <xf numFmtId="165" fontId="13" fillId="0" borderId="0" applyFont="0" applyFill="0" applyBorder="0" applyAlignment="0" applyProtection="0"/>
    <xf numFmtId="0" fontId="9" fillId="0" borderId="0"/>
    <xf numFmtId="0" fontId="21" fillId="2" borderId="1" applyNumberFormat="0" applyAlignment="0" applyProtection="0"/>
    <xf numFmtId="165" fontId="9" fillId="0" borderId="0" applyFont="0" applyFill="0" applyBorder="0" applyAlignment="0" applyProtection="0"/>
    <xf numFmtId="164" fontId="9" fillId="0" borderId="0" applyFont="0" applyFill="0" applyBorder="0" applyAlignment="0" applyProtection="0"/>
    <xf numFmtId="0" fontId="8" fillId="0" borderId="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xf numFmtId="165" fontId="7" fillId="0" borderId="0" applyFont="0" applyFill="0" applyBorder="0" applyAlignment="0" applyProtection="0"/>
    <xf numFmtId="0" fontId="14" fillId="0" borderId="0"/>
    <xf numFmtId="0" fontId="6" fillId="0" borderId="0"/>
    <xf numFmtId="0" fontId="6" fillId="0" borderId="0"/>
    <xf numFmtId="43" fontId="6"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164" fontId="5" fillId="0" borderId="0" applyFont="0" applyFill="0" applyBorder="0" applyAlignment="0" applyProtection="0"/>
    <xf numFmtId="0" fontId="5" fillId="0" borderId="0"/>
    <xf numFmtId="165" fontId="5"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4" fillId="0" borderId="0"/>
    <xf numFmtId="0" fontId="4" fillId="0" borderId="0"/>
    <xf numFmtId="43" fontId="14" fillId="0" borderId="0" applyFont="0" applyFill="0" applyBorder="0" applyAlignment="0" applyProtection="0"/>
    <xf numFmtId="44" fontId="14" fillId="0" borderId="0" applyFont="0" applyFill="0" applyBorder="0" applyAlignment="0" applyProtection="0"/>
    <xf numFmtId="0" fontId="3" fillId="0" borderId="0"/>
    <xf numFmtId="43" fontId="14" fillId="0" borderId="0" applyFont="0" applyFill="0" applyBorder="0" applyAlignment="0" applyProtection="0"/>
    <xf numFmtId="164" fontId="23" fillId="0" borderId="0" applyFont="0" applyFill="0" applyBorder="0" applyAlignment="0" applyProtection="0"/>
    <xf numFmtId="9" fontId="23"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43" fontId="23"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cellStyleXfs>
  <cellXfs count="329">
    <xf numFmtId="0" fontId="0" fillId="0" borderId="0" xfId="0"/>
    <xf numFmtId="0" fontId="0" fillId="0" borderId="0" xfId="0" applyFont="1" applyAlignment="1">
      <alignment vertical="center"/>
    </xf>
    <xf numFmtId="0" fontId="18" fillId="0" borderId="0" xfId="3" applyFont="1" applyBorder="1" applyProtection="1"/>
    <xf numFmtId="0" fontId="20" fillId="7" borderId="17" xfId="3" applyFont="1" applyFill="1" applyBorder="1" applyAlignment="1" applyProtection="1">
      <alignment horizontal="center" vertical="center" wrapText="1"/>
    </xf>
    <xf numFmtId="0" fontId="10" fillId="8" borderId="20" xfId="0" applyFont="1" applyFill="1" applyBorder="1" applyAlignment="1">
      <alignment horizontal="center" vertical="center"/>
    </xf>
    <xf numFmtId="0" fontId="0" fillId="0" borderId="0" xfId="0" applyProtection="1">
      <protection locked="0"/>
    </xf>
    <xf numFmtId="0" fontId="10" fillId="3" borderId="2" xfId="0" applyFont="1" applyFill="1" applyBorder="1" applyAlignment="1" applyProtection="1">
      <alignment horizontal="center" vertical="center" wrapText="1"/>
    </xf>
    <xf numFmtId="49" fontId="18" fillId="0" borderId="2" xfId="3" applyNumberFormat="1" applyFont="1" applyBorder="1" applyAlignment="1" applyProtection="1">
      <alignment horizontal="center" vertical="center" wrapText="1"/>
    </xf>
    <xf numFmtId="49" fontId="18" fillId="0" borderId="2" xfId="3" applyNumberFormat="1" applyFont="1" applyBorder="1" applyAlignment="1" applyProtection="1">
      <alignment horizontal="center" vertical="center"/>
    </xf>
    <xf numFmtId="49" fontId="18" fillId="0" borderId="0" xfId="3" applyNumberFormat="1" applyFont="1" applyBorder="1" applyAlignment="1" applyProtection="1">
      <alignment horizontal="center"/>
    </xf>
    <xf numFmtId="0" fontId="18" fillId="0" borderId="0" xfId="3" applyFont="1" applyBorder="1" applyAlignment="1" applyProtection="1">
      <alignment vertical="center" wrapText="1"/>
    </xf>
    <xf numFmtId="49" fontId="18" fillId="0" borderId="0" xfId="3" applyNumberFormat="1" applyFont="1" applyBorder="1" applyAlignment="1" applyProtection="1">
      <alignment horizontal="center" vertical="center" wrapText="1"/>
    </xf>
    <xf numFmtId="49" fontId="30" fillId="13" borderId="2" xfId="3" applyNumberFormat="1" applyFont="1" applyFill="1" applyBorder="1" applyAlignment="1" applyProtection="1">
      <alignment horizontal="center" vertical="center" wrapText="1"/>
    </xf>
    <xf numFmtId="49" fontId="18" fillId="12" borderId="2" xfId="3" applyNumberFormat="1" applyFont="1" applyFill="1" applyBorder="1" applyAlignment="1" applyProtection="1">
      <alignment horizontal="center" vertical="center" wrapText="1"/>
    </xf>
    <xf numFmtId="49" fontId="18" fillId="0" borderId="0" xfId="3" applyNumberFormat="1" applyFont="1" applyBorder="1" applyAlignment="1" applyProtection="1">
      <alignment vertical="center"/>
    </xf>
    <xf numFmtId="49" fontId="27" fillId="13" borderId="18" xfId="3" applyNumberFormat="1" applyFont="1" applyFill="1" applyBorder="1" applyAlignment="1" applyProtection="1">
      <alignment horizontal="center" vertical="center" wrapText="1"/>
    </xf>
    <xf numFmtId="49" fontId="30" fillId="13" borderId="19" xfId="3" applyNumberFormat="1" applyFont="1" applyFill="1" applyBorder="1" applyAlignment="1" applyProtection="1">
      <alignment horizontal="center" vertical="center" wrapText="1"/>
    </xf>
    <xf numFmtId="49" fontId="26" fillId="13" borderId="18" xfId="3" applyNumberFormat="1" applyFont="1" applyFill="1" applyBorder="1" applyAlignment="1" applyProtection="1">
      <alignment vertical="center" wrapText="1"/>
    </xf>
    <xf numFmtId="49" fontId="18" fillId="12" borderId="19" xfId="3" applyNumberFormat="1" applyFont="1" applyFill="1" applyBorder="1" applyAlignment="1" applyProtection="1">
      <alignment horizontal="center" vertical="center" wrapText="1"/>
    </xf>
    <xf numFmtId="49" fontId="26" fillId="13" borderId="18" xfId="3" applyNumberFormat="1" applyFont="1" applyFill="1" applyBorder="1" applyAlignment="1" applyProtection="1">
      <alignment vertical="center"/>
    </xf>
    <xf numFmtId="49" fontId="26" fillId="13" borderId="7" xfId="3" applyNumberFormat="1" applyFont="1" applyFill="1" applyBorder="1" applyAlignment="1" applyProtection="1">
      <alignment vertical="center"/>
    </xf>
    <xf numFmtId="0" fontId="18" fillId="0" borderId="4" xfId="3" applyFont="1" applyBorder="1" applyAlignment="1" applyProtection="1">
      <alignment vertical="center" wrapText="1"/>
    </xf>
    <xf numFmtId="49" fontId="18" fillId="0" borderId="5" xfId="3" applyNumberFormat="1" applyFont="1" applyBorder="1" applyAlignment="1" applyProtection="1">
      <alignment horizontal="center" vertical="center" wrapText="1"/>
    </xf>
    <xf numFmtId="49" fontId="18" fillId="12" borderId="5" xfId="3" applyNumberFormat="1" applyFont="1" applyFill="1" applyBorder="1" applyAlignment="1" applyProtection="1">
      <alignment horizontal="center" vertical="center" wrapText="1"/>
    </xf>
    <xf numFmtId="49" fontId="18" fillId="0" borderId="6" xfId="3" applyNumberFormat="1" applyFont="1" applyBorder="1" applyAlignment="1" applyProtection="1">
      <alignment horizontal="center" vertical="center" wrapText="1"/>
    </xf>
    <xf numFmtId="0" fontId="18" fillId="0" borderId="18" xfId="3" applyFont="1" applyBorder="1" applyAlignment="1" applyProtection="1">
      <alignment vertical="center" wrapText="1"/>
    </xf>
    <xf numFmtId="49" fontId="18" fillId="0" borderId="19" xfId="3" applyNumberFormat="1" applyFont="1" applyBorder="1" applyAlignment="1" applyProtection="1">
      <alignment horizontal="center" vertical="center" wrapText="1"/>
    </xf>
    <xf numFmtId="0" fontId="18" fillId="0" borderId="7" xfId="3" applyFont="1" applyBorder="1" applyAlignment="1" applyProtection="1">
      <alignment vertical="center" wrapText="1"/>
    </xf>
    <xf numFmtId="49" fontId="18" fillId="0" borderId="8" xfId="3" applyNumberFormat="1" applyFont="1" applyBorder="1" applyAlignment="1" applyProtection="1">
      <alignment horizontal="center" vertical="center" wrapText="1"/>
    </xf>
    <xf numFmtId="49" fontId="18" fillId="0" borderId="16" xfId="3" applyNumberFormat="1" applyFont="1" applyBorder="1" applyAlignment="1" applyProtection="1">
      <alignment horizontal="center" vertical="center" wrapText="1"/>
    </xf>
    <xf numFmtId="0" fontId="18" fillId="0" borderId="4" xfId="3" applyFont="1" applyBorder="1" applyAlignment="1" applyProtection="1">
      <alignment horizontal="left" vertical="center" wrapText="1"/>
    </xf>
    <xf numFmtId="0" fontId="18" fillId="0" borderId="18" xfId="3" applyFont="1" applyBorder="1" applyAlignment="1" applyProtection="1">
      <alignment horizontal="left" vertical="center" wrapText="1"/>
    </xf>
    <xf numFmtId="0" fontId="18" fillId="0" borderId="7" xfId="3" applyFont="1" applyBorder="1" applyAlignment="1" applyProtection="1">
      <alignment horizontal="left" vertical="center" wrapText="1"/>
    </xf>
    <xf numFmtId="49" fontId="29" fillId="13" borderId="10" xfId="3" applyNumberFormat="1" applyFont="1" applyFill="1" applyBorder="1" applyAlignment="1" applyProtection="1">
      <alignment horizontal="center" vertical="center" wrapText="1"/>
    </xf>
    <xf numFmtId="49" fontId="27" fillId="13" borderId="10" xfId="3" applyNumberFormat="1" applyFont="1" applyFill="1" applyBorder="1" applyAlignment="1" applyProtection="1">
      <alignment horizontal="center" vertical="center" wrapText="1"/>
    </xf>
    <xf numFmtId="49" fontId="27" fillId="13" borderId="11" xfId="3" applyNumberFormat="1" applyFont="1" applyFill="1" applyBorder="1" applyAlignment="1" applyProtection="1">
      <alignment horizontal="center" vertical="center" wrapText="1"/>
    </xf>
    <xf numFmtId="49" fontId="28" fillId="0" borderId="5" xfId="3" applyNumberFormat="1" applyFont="1" applyBorder="1" applyAlignment="1" applyProtection="1">
      <alignment horizontal="center" vertical="center" wrapText="1"/>
    </xf>
    <xf numFmtId="49" fontId="18" fillId="11" borderId="2" xfId="3" applyNumberFormat="1" applyFont="1" applyFill="1" applyBorder="1" applyAlignment="1" applyProtection="1">
      <alignment horizontal="center" vertical="center" wrapText="1"/>
    </xf>
    <xf numFmtId="49" fontId="18" fillId="11" borderId="19" xfId="3" applyNumberFormat="1" applyFont="1" applyFill="1" applyBorder="1" applyAlignment="1" applyProtection="1">
      <alignment horizontal="center" vertical="center" wrapText="1"/>
    </xf>
    <xf numFmtId="49" fontId="18" fillId="0" borderId="19" xfId="3" applyNumberFormat="1" applyFont="1" applyBorder="1" applyAlignment="1" applyProtection="1">
      <alignment horizontal="center" vertical="center"/>
    </xf>
    <xf numFmtId="49" fontId="18" fillId="0" borderId="8" xfId="3" applyNumberFormat="1" applyFont="1" applyBorder="1" applyAlignment="1" applyProtection="1">
      <alignment horizontal="center" vertical="center"/>
    </xf>
    <xf numFmtId="49" fontId="18" fillId="0" borderId="16" xfId="3" applyNumberFormat="1" applyFont="1" applyBorder="1" applyAlignment="1" applyProtection="1">
      <alignment horizontal="center" vertical="center"/>
    </xf>
    <xf numFmtId="0" fontId="25" fillId="13" borderId="29" xfId="3" applyFont="1" applyFill="1" applyBorder="1" applyAlignment="1" applyProtection="1">
      <alignment vertical="center" wrapText="1"/>
    </xf>
    <xf numFmtId="0" fontId="17" fillId="10" borderId="14" xfId="3" applyFont="1" applyFill="1" applyBorder="1" applyAlignment="1" applyProtection="1">
      <alignment horizontal="center" vertical="center" wrapText="1"/>
    </xf>
    <xf numFmtId="0" fontId="17" fillId="10" borderId="30" xfId="3" applyFont="1" applyFill="1" applyBorder="1" applyAlignment="1" applyProtection="1">
      <alignment horizontal="center" vertical="center" wrapText="1"/>
    </xf>
    <xf numFmtId="0" fontId="17" fillId="10" borderId="15" xfId="3" applyFont="1" applyFill="1" applyBorder="1" applyAlignment="1" applyProtection="1">
      <alignment horizontal="center" vertical="center" wrapText="1"/>
    </xf>
    <xf numFmtId="49" fontId="20" fillId="11" borderId="12" xfId="3" applyNumberFormat="1" applyFont="1" applyFill="1" applyBorder="1" applyAlignment="1" applyProtection="1">
      <alignment horizontal="center" vertical="center"/>
    </xf>
    <xf numFmtId="49" fontId="20" fillId="11" borderId="2" xfId="3" applyNumberFormat="1" applyFont="1" applyFill="1" applyBorder="1" applyAlignment="1" applyProtection="1">
      <alignment horizontal="center" vertical="center"/>
    </xf>
    <xf numFmtId="49" fontId="20" fillId="11" borderId="31" xfId="3" applyNumberFormat="1" applyFont="1" applyFill="1" applyBorder="1" applyAlignment="1" applyProtection="1">
      <alignment horizontal="center" vertical="center"/>
    </xf>
    <xf numFmtId="0" fontId="27" fillId="14" borderId="29" xfId="3" applyFont="1" applyFill="1" applyBorder="1" applyAlignment="1" applyProtection="1">
      <alignment vertical="center" wrapText="1"/>
    </xf>
    <xf numFmtId="49" fontId="0" fillId="0" borderId="0" xfId="0" applyNumberFormat="1"/>
    <xf numFmtId="49" fontId="0" fillId="0" borderId="0" xfId="0" applyNumberFormat="1" applyAlignment="1">
      <alignment horizontal="left" vertical="center"/>
    </xf>
    <xf numFmtId="49" fontId="0" fillId="0" borderId="0" xfId="0" applyNumberFormat="1" applyFont="1" applyAlignment="1">
      <alignment vertical="center"/>
    </xf>
    <xf numFmtId="0" fontId="0" fillId="0" borderId="0" xfId="0" applyFont="1" applyAlignment="1">
      <alignment horizontal="center" vertical="center"/>
    </xf>
    <xf numFmtId="0" fontId="0" fillId="0" borderId="0" xfId="0" applyAlignment="1">
      <alignment wrapText="1"/>
    </xf>
    <xf numFmtId="0" fontId="19" fillId="0" borderId="0" xfId="0" applyFont="1" applyAlignment="1">
      <alignment horizontal="center" vertical="center"/>
    </xf>
    <xf numFmtId="49" fontId="27" fillId="13" borderId="38" xfId="3" applyNumberFormat="1" applyFont="1" applyFill="1" applyBorder="1" applyAlignment="1" applyProtection="1">
      <alignment horizontal="center" vertical="center" wrapText="1"/>
    </xf>
    <xf numFmtId="0" fontId="19" fillId="7" borderId="21" xfId="3" applyFont="1" applyFill="1" applyBorder="1" applyAlignment="1" applyProtection="1">
      <alignment horizontal="center" vertical="center" wrapText="1"/>
    </xf>
    <xf numFmtId="49" fontId="27" fillId="13" borderId="39" xfId="3" applyNumberFormat="1" applyFont="1" applyFill="1" applyBorder="1" applyAlignment="1" applyProtection="1">
      <alignment horizontal="center" vertical="center" wrapText="1"/>
    </xf>
    <xf numFmtId="49" fontId="34" fillId="13" borderId="32" xfId="3" applyNumberFormat="1" applyFont="1" applyFill="1" applyBorder="1" applyAlignment="1" applyProtection="1">
      <alignment horizontal="center" vertical="center" wrapText="1"/>
    </xf>
    <xf numFmtId="0" fontId="33" fillId="7" borderId="23" xfId="3" applyFont="1" applyFill="1" applyBorder="1" applyAlignment="1" applyProtection="1">
      <alignment horizontal="left" vertical="center" wrapText="1"/>
    </xf>
    <xf numFmtId="0" fontId="19" fillId="7" borderId="40" xfId="3" applyFont="1" applyFill="1" applyBorder="1" applyAlignment="1" applyProtection="1">
      <alignment horizontal="center" vertical="center" wrapText="1"/>
    </xf>
    <xf numFmtId="0" fontId="33" fillId="7" borderId="41" xfId="3" applyFont="1" applyFill="1" applyBorder="1" applyAlignment="1" applyProtection="1">
      <alignment horizontal="left" vertical="center" wrapText="1"/>
    </xf>
    <xf numFmtId="0" fontId="19" fillId="7" borderId="24" xfId="3" applyFont="1" applyFill="1" applyBorder="1" applyAlignment="1" applyProtection="1">
      <alignment horizontal="center" vertical="center" wrapText="1"/>
    </xf>
    <xf numFmtId="0" fontId="33" fillId="7" borderId="25" xfId="3" applyFont="1" applyFill="1" applyBorder="1" applyAlignment="1" applyProtection="1">
      <alignment horizontal="left" vertical="center" wrapText="1"/>
    </xf>
    <xf numFmtId="0" fontId="19" fillId="7" borderId="42" xfId="3" applyFont="1" applyFill="1" applyBorder="1" applyAlignment="1" applyProtection="1">
      <alignment horizontal="center" vertical="center" wrapText="1"/>
    </xf>
    <xf numFmtId="0" fontId="33" fillId="7" borderId="43" xfId="3" applyFont="1" applyFill="1" applyBorder="1" applyAlignment="1" applyProtection="1">
      <alignment horizontal="left" vertical="center" wrapText="1"/>
    </xf>
    <xf numFmtId="0" fontId="19" fillId="7" borderId="21" xfId="0" applyFont="1" applyFill="1" applyBorder="1" applyAlignment="1">
      <alignment horizontal="center" vertical="center"/>
    </xf>
    <xf numFmtId="0" fontId="19" fillId="7" borderId="24" xfId="0" applyFont="1" applyFill="1" applyBorder="1" applyAlignment="1">
      <alignment horizontal="center" vertical="center"/>
    </xf>
    <xf numFmtId="0" fontId="32" fillId="15" borderId="27" xfId="3" applyFont="1" applyFill="1" applyBorder="1" applyAlignment="1" applyProtection="1">
      <alignment vertical="center"/>
    </xf>
    <xf numFmtId="1" fontId="0" fillId="0" borderId="0" xfId="0" applyNumberFormat="1"/>
    <xf numFmtId="1" fontId="32" fillId="15" borderId="26" xfId="0" applyNumberFormat="1" applyFont="1" applyFill="1" applyBorder="1"/>
    <xf numFmtId="1" fontId="0" fillId="0" borderId="0" xfId="0" applyNumberFormat="1" applyBorder="1"/>
    <xf numFmtId="0" fontId="33" fillId="15" borderId="36" xfId="0" applyFont="1" applyFill="1" applyBorder="1" applyAlignment="1">
      <alignment horizontal="left" vertical="center" wrapText="1"/>
    </xf>
    <xf numFmtId="0" fontId="33" fillId="15" borderId="0" xfId="0" applyFont="1" applyFill="1" applyBorder="1" applyAlignment="1">
      <alignment horizontal="left" vertical="center" wrapText="1"/>
    </xf>
    <xf numFmtId="0" fontId="33" fillId="15" borderId="37" xfId="0" applyFont="1" applyFill="1" applyBorder="1" applyAlignment="1">
      <alignment horizontal="left" vertical="center" wrapText="1"/>
    </xf>
    <xf numFmtId="0" fontId="33" fillId="15" borderId="38" xfId="0" applyFont="1" applyFill="1" applyBorder="1" applyAlignment="1">
      <alignment horizontal="left" vertical="center" wrapText="1"/>
    </xf>
    <xf numFmtId="0" fontId="33" fillId="15" borderId="28" xfId="0" applyFont="1" applyFill="1" applyBorder="1" applyAlignment="1">
      <alignment horizontal="left" vertical="center" wrapText="1"/>
    </xf>
    <xf numFmtId="0" fontId="19" fillId="7" borderId="32" xfId="3" applyFont="1" applyFill="1" applyBorder="1" applyAlignment="1" applyProtection="1">
      <alignment horizontal="center" vertical="center" wrapText="1"/>
    </xf>
    <xf numFmtId="0" fontId="33" fillId="7" borderId="39" xfId="3" applyFont="1" applyFill="1" applyBorder="1" applyAlignment="1" applyProtection="1">
      <alignment horizontal="left" vertical="center" wrapText="1"/>
    </xf>
    <xf numFmtId="0" fontId="33" fillId="15" borderId="34" xfId="0" applyFont="1" applyFill="1" applyBorder="1" applyAlignment="1">
      <alignment horizontal="left" vertical="center" wrapText="1"/>
    </xf>
    <xf numFmtId="0" fontId="33" fillId="7" borderId="38" xfId="3" applyFont="1" applyFill="1" applyBorder="1" applyAlignment="1" applyProtection="1">
      <alignment horizontal="left" vertical="center" wrapText="1"/>
    </xf>
    <xf numFmtId="0" fontId="19" fillId="7" borderId="33" xfId="0" applyFont="1" applyFill="1" applyBorder="1" applyAlignment="1">
      <alignment horizontal="center" vertical="center"/>
    </xf>
    <xf numFmtId="0" fontId="19" fillId="7" borderId="40" xfId="0" applyFont="1" applyFill="1" applyBorder="1" applyAlignment="1">
      <alignment horizontal="center" vertical="center"/>
    </xf>
    <xf numFmtId="1" fontId="31" fillId="0" borderId="0" xfId="0" applyNumberFormat="1" applyFont="1" applyAlignment="1">
      <alignment horizontal="center"/>
    </xf>
    <xf numFmtId="1" fontId="32" fillId="15" borderId="27" xfId="0" applyNumberFormat="1" applyFont="1" applyFill="1" applyBorder="1" applyAlignment="1">
      <alignment horizontal="center"/>
    </xf>
    <xf numFmtId="1" fontId="27" fillId="13" borderId="33" xfId="3" applyNumberFormat="1" applyFont="1" applyFill="1" applyBorder="1" applyAlignment="1" applyProtection="1">
      <alignment horizontal="center" vertical="center" wrapText="1"/>
    </xf>
    <xf numFmtId="1" fontId="32" fillId="15" borderId="35" xfId="0" applyNumberFormat="1" applyFont="1" applyFill="1" applyBorder="1" applyAlignment="1">
      <alignment horizontal="center" vertical="center" wrapText="1"/>
    </xf>
    <xf numFmtId="1" fontId="32" fillId="15" borderId="32" xfId="0" applyNumberFormat="1" applyFont="1" applyFill="1" applyBorder="1" applyAlignment="1">
      <alignment horizontal="center" vertical="center" wrapText="1"/>
    </xf>
    <xf numFmtId="1" fontId="0" fillId="0" borderId="0" xfId="0" applyNumberFormat="1" applyAlignment="1">
      <alignment wrapText="1"/>
    </xf>
    <xf numFmtId="1" fontId="18" fillId="15" borderId="32" xfId="3" applyNumberFormat="1" applyFont="1" applyFill="1" applyBorder="1" applyAlignment="1" applyProtection="1">
      <alignment horizontal="center" vertical="center" wrapText="1"/>
    </xf>
    <xf numFmtId="1" fontId="18" fillId="15" borderId="33" xfId="3" applyNumberFormat="1" applyFont="1" applyFill="1" applyBorder="1" applyAlignment="1" applyProtection="1">
      <alignment horizontal="center" vertical="center" wrapText="1"/>
    </xf>
    <xf numFmtId="1" fontId="19" fillId="15" borderId="33" xfId="3" applyNumberFormat="1" applyFont="1" applyFill="1" applyBorder="1" applyAlignment="1" applyProtection="1">
      <alignment horizontal="center" vertical="center" wrapText="1"/>
    </xf>
    <xf numFmtId="1" fontId="32" fillId="15" borderId="26" xfId="0" applyNumberFormat="1" applyFont="1" applyFill="1" applyBorder="1" applyAlignment="1">
      <alignment horizontal="center" vertical="center" wrapText="1"/>
    </xf>
    <xf numFmtId="0" fontId="0" fillId="0" borderId="0" xfId="0" applyAlignment="1">
      <alignment horizontal="left" vertical="center" wrapText="1"/>
    </xf>
    <xf numFmtId="0" fontId="32" fillId="15" borderId="28" xfId="3" applyFont="1" applyFill="1" applyBorder="1" applyAlignment="1" applyProtection="1">
      <alignment horizontal="left" vertical="center" wrapText="1"/>
    </xf>
    <xf numFmtId="49" fontId="27" fillId="13" borderId="39" xfId="3" applyNumberFormat="1" applyFont="1" applyFill="1" applyBorder="1" applyAlignment="1" applyProtection="1">
      <alignment horizontal="left" vertical="center" wrapText="1"/>
    </xf>
    <xf numFmtId="0" fontId="19" fillId="7" borderId="26" xfId="0" applyFont="1" applyFill="1" applyBorder="1" applyAlignment="1">
      <alignment horizontal="center" vertical="center"/>
    </xf>
    <xf numFmtId="0" fontId="33" fillId="7" borderId="28" xfId="3" applyFont="1" applyFill="1" applyBorder="1" applyAlignment="1" applyProtection="1">
      <alignment horizontal="left" vertical="center" wrapText="1"/>
    </xf>
    <xf numFmtId="0" fontId="19" fillId="7" borderId="26" xfId="3" applyFont="1" applyFill="1" applyBorder="1" applyAlignment="1" applyProtection="1">
      <alignment horizontal="center" vertical="center" wrapText="1"/>
    </xf>
    <xf numFmtId="0" fontId="32" fillId="15" borderId="27" xfId="3" applyFont="1" applyFill="1" applyBorder="1" applyAlignment="1" applyProtection="1">
      <alignment horizontal="left" vertical="center"/>
    </xf>
    <xf numFmtId="0" fontId="0" fillId="15" borderId="39" xfId="0" applyFill="1" applyBorder="1" applyAlignment="1">
      <alignment horizontal="left" vertical="center" wrapText="1"/>
    </xf>
    <xf numFmtId="0" fontId="0" fillId="15" borderId="38" xfId="0" applyFill="1" applyBorder="1" applyAlignment="1">
      <alignment horizontal="left" vertical="center" wrapText="1"/>
    </xf>
    <xf numFmtId="0" fontId="32" fillId="15" borderId="27" xfId="3" applyFont="1" applyFill="1" applyBorder="1" applyAlignment="1" applyProtection="1">
      <alignment horizontal="left" vertical="center" wrapText="1"/>
    </xf>
    <xf numFmtId="49" fontId="27" fillId="13" borderId="38" xfId="3" applyNumberFormat="1" applyFont="1" applyFill="1" applyBorder="1" applyAlignment="1" applyProtection="1">
      <alignment horizontal="left" vertical="center" wrapText="1"/>
    </xf>
    <xf numFmtId="0" fontId="19" fillId="7" borderId="35" xfId="0" applyFont="1" applyFill="1" applyBorder="1" applyAlignment="1">
      <alignment horizontal="center" vertical="center"/>
    </xf>
    <xf numFmtId="0" fontId="33" fillId="7" borderId="37" xfId="3" applyFont="1" applyFill="1" applyBorder="1" applyAlignment="1" applyProtection="1">
      <alignment horizontal="left" vertical="center" wrapText="1"/>
    </xf>
    <xf numFmtId="1" fontId="32" fillId="15" borderId="33" xfId="0" applyNumberFormat="1" applyFont="1" applyFill="1" applyBorder="1" applyAlignment="1">
      <alignment horizontal="center" vertical="center" wrapText="1"/>
    </xf>
    <xf numFmtId="49" fontId="35" fillId="13" borderId="26" xfId="3" applyNumberFormat="1" applyFont="1" applyFill="1" applyBorder="1" applyAlignment="1" applyProtection="1">
      <alignment horizontal="left" vertical="center" wrapText="1"/>
    </xf>
    <xf numFmtId="49" fontId="35" fillId="13" borderId="27" xfId="3" applyNumberFormat="1" applyFont="1" applyFill="1" applyBorder="1" applyAlignment="1" applyProtection="1">
      <alignment horizontal="left" vertical="center" wrapText="1"/>
    </xf>
    <xf numFmtId="49" fontId="35" fillId="13" borderId="28" xfId="3" applyNumberFormat="1" applyFont="1" applyFill="1" applyBorder="1" applyAlignment="1" applyProtection="1">
      <alignment horizontal="left" vertical="center" wrapText="1"/>
    </xf>
    <xf numFmtId="0" fontId="0" fillId="0" borderId="0" xfId="0" applyFont="1" applyAlignment="1">
      <alignment vertical="center" wrapText="1"/>
    </xf>
    <xf numFmtId="0" fontId="10" fillId="3" borderId="2" xfId="1" applyFont="1" applyFill="1" applyBorder="1" applyAlignment="1" applyProtection="1">
      <alignment horizontal="left" vertical="center" wrapText="1"/>
    </xf>
    <xf numFmtId="0" fontId="24" fillId="6" borderId="2" xfId="0" applyNumberFormat="1" applyFont="1" applyFill="1" applyBorder="1" applyAlignment="1" applyProtection="1">
      <alignment horizontal="center" vertical="center" wrapText="1"/>
    </xf>
    <xf numFmtId="3" fontId="0" fillId="0" borderId="0" xfId="0" applyNumberFormat="1"/>
    <xf numFmtId="3" fontId="14" fillId="0" borderId="0" xfId="0" applyNumberFormat="1" applyFont="1" applyFill="1" applyBorder="1" applyAlignment="1" applyProtection="1">
      <alignment horizontal="center" vertical="center" wrapText="1"/>
      <protection locked="0"/>
    </xf>
    <xf numFmtId="0" fontId="10" fillId="3" borderId="2" xfId="1" applyFont="1" applyFill="1" applyBorder="1" applyAlignment="1" applyProtection="1">
      <alignment horizontal="center" vertical="center" wrapText="1"/>
    </xf>
    <xf numFmtId="0" fontId="10" fillId="4" borderId="2" xfId="1" applyFont="1" applyFill="1" applyBorder="1" applyAlignment="1" applyProtection="1">
      <alignment horizontal="center" vertical="center" wrapText="1"/>
    </xf>
    <xf numFmtId="49" fontId="10" fillId="9" borderId="9" xfId="1" applyNumberFormat="1"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0" fillId="0" borderId="0" xfId="0" applyFont="1" applyBorder="1" applyAlignment="1">
      <alignment vertical="center"/>
    </xf>
    <xf numFmtId="49" fontId="10" fillId="9" borderId="2" xfId="1" applyNumberFormat="1" applyFont="1" applyFill="1" applyBorder="1" applyAlignment="1" applyProtection="1">
      <alignment horizontal="center" vertical="center" wrapText="1"/>
    </xf>
    <xf numFmtId="0" fontId="10" fillId="3" borderId="9" xfId="1" applyFont="1" applyFill="1" applyBorder="1" applyAlignment="1" applyProtection="1">
      <alignment horizontal="center" vertical="center" wrapText="1"/>
    </xf>
    <xf numFmtId="0" fontId="10" fillId="4" borderId="9" xfId="1" applyFont="1" applyFill="1" applyBorder="1" applyAlignment="1" applyProtection="1">
      <alignment horizontal="center" vertical="center" wrapText="1"/>
    </xf>
    <xf numFmtId="49" fontId="10" fillId="9" borderId="2" xfId="1" applyNumberFormat="1" applyFont="1" applyFill="1" applyBorder="1" applyAlignment="1" applyProtection="1">
      <alignment horizontal="center" vertical="center" wrapText="1"/>
    </xf>
    <xf numFmtId="0" fontId="10" fillId="3" borderId="2" xfId="1" applyFont="1" applyFill="1" applyBorder="1" applyAlignment="1" applyProtection="1">
      <alignment horizontal="center" vertical="center" wrapText="1"/>
    </xf>
    <xf numFmtId="0" fontId="10" fillId="4" borderId="2" xfId="1" applyFont="1" applyFill="1" applyBorder="1" applyAlignment="1" applyProtection="1">
      <alignment horizontal="center" vertical="center" wrapText="1"/>
    </xf>
    <xf numFmtId="0" fontId="0" fillId="0" borderId="2" xfId="0" applyFont="1" applyBorder="1" applyAlignment="1">
      <alignment vertical="center"/>
    </xf>
    <xf numFmtId="0" fontId="18" fillId="10" borderId="2" xfId="0" applyNumberFormat="1" applyFont="1" applyFill="1" applyBorder="1" applyAlignment="1" applyProtection="1">
      <alignment horizontal="center" vertical="center"/>
      <protection locked="0"/>
    </xf>
    <xf numFmtId="0" fontId="37" fillId="6" borderId="2" xfId="0" applyNumberFormat="1" applyFont="1" applyFill="1" applyBorder="1" applyAlignment="1" applyProtection="1">
      <alignment horizontal="center" vertical="center" wrapText="1"/>
    </xf>
    <xf numFmtId="3" fontId="37" fillId="5" borderId="2" xfId="0" applyNumberFormat="1" applyFont="1" applyFill="1" applyBorder="1" applyAlignment="1" applyProtection="1">
      <alignment horizontal="left" vertical="center" wrapText="1"/>
      <protection locked="0"/>
    </xf>
    <xf numFmtId="1" fontId="37" fillId="5" borderId="2" xfId="52" applyNumberFormat="1" applyFont="1" applyFill="1" applyBorder="1" applyAlignment="1" applyProtection="1">
      <alignment horizontal="left" vertical="center" wrapText="1"/>
      <protection locked="0"/>
    </xf>
    <xf numFmtId="1" fontId="37" fillId="5" borderId="2" xfId="0" applyNumberFormat="1" applyFont="1" applyFill="1" applyBorder="1" applyAlignment="1" applyProtection="1">
      <alignment horizontal="left" vertical="center" wrapText="1"/>
      <protection locked="0"/>
    </xf>
    <xf numFmtId="3" fontId="36" fillId="6" borderId="2" xfId="0" applyNumberFormat="1" applyFont="1" applyFill="1" applyBorder="1" applyAlignment="1" applyProtection="1">
      <alignment horizontal="left" vertical="center" wrapText="1"/>
    </xf>
    <xf numFmtId="49" fontId="18" fillId="10" borderId="2" xfId="0" applyNumberFormat="1" applyFont="1" applyFill="1" applyBorder="1" applyAlignment="1" applyProtection="1">
      <alignment horizontal="left" vertical="center"/>
      <protection locked="0"/>
    </xf>
    <xf numFmtId="0" fontId="36" fillId="6" borderId="2" xfId="0" applyNumberFormat="1" applyFont="1" applyFill="1" applyBorder="1" applyAlignment="1" applyProtection="1">
      <alignment horizontal="left" vertical="center" wrapText="1"/>
    </xf>
    <xf numFmtId="0" fontId="18" fillId="5" borderId="2" xfId="0" applyNumberFormat="1" applyFont="1" applyFill="1" applyBorder="1" applyAlignment="1" applyProtection="1">
      <alignment horizontal="left" vertical="center" wrapText="1"/>
      <protection locked="0"/>
    </xf>
    <xf numFmtId="0" fontId="37" fillId="5" borderId="2" xfId="0" applyNumberFormat="1" applyFont="1" applyFill="1" applyBorder="1" applyAlignment="1" applyProtection="1">
      <alignment horizontal="left" vertical="center" wrapText="1"/>
      <protection locked="0"/>
    </xf>
    <xf numFmtId="3" fontId="37" fillId="5" borderId="2" xfId="52" applyNumberFormat="1" applyFont="1" applyFill="1" applyBorder="1" applyAlignment="1" applyProtection="1">
      <alignment horizontal="left" vertical="center" wrapText="1"/>
      <protection locked="0"/>
    </xf>
    <xf numFmtId="0" fontId="18" fillId="10" borderId="3" xfId="0" applyNumberFormat="1" applyFont="1" applyFill="1" applyBorder="1" applyAlignment="1" applyProtection="1">
      <alignment horizontal="center" vertical="center"/>
      <protection locked="0"/>
    </xf>
    <xf numFmtId="0" fontId="37" fillId="5" borderId="3" xfId="0" applyNumberFormat="1" applyFont="1" applyFill="1" applyBorder="1" applyAlignment="1" applyProtection="1">
      <alignment horizontal="left" vertical="center" wrapText="1"/>
      <protection locked="0"/>
    </xf>
    <xf numFmtId="9" fontId="37" fillId="5" borderId="3" xfId="0" applyNumberFormat="1" applyFont="1" applyFill="1" applyBorder="1" applyAlignment="1" applyProtection="1">
      <alignment horizontal="left" vertical="center" wrapText="1"/>
      <protection locked="0"/>
    </xf>
    <xf numFmtId="164" fontId="37" fillId="5" borderId="2" xfId="51" applyFont="1" applyFill="1" applyBorder="1" applyAlignment="1" applyProtection="1">
      <alignment horizontal="left" vertical="center" wrapText="1"/>
      <protection locked="0"/>
    </xf>
    <xf numFmtId="49" fontId="18" fillId="10" borderId="3" xfId="0" applyNumberFormat="1" applyFont="1" applyFill="1" applyBorder="1" applyAlignment="1" applyProtection="1">
      <alignment horizontal="left" vertical="center"/>
      <protection locked="0"/>
    </xf>
    <xf numFmtId="2" fontId="37" fillId="5" borderId="3" xfId="52" applyNumberFormat="1" applyFont="1" applyFill="1" applyBorder="1" applyAlignment="1" applyProtection="1">
      <alignment horizontal="left" vertical="center" wrapText="1"/>
      <protection locked="0"/>
    </xf>
    <xf numFmtId="2" fontId="37" fillId="5" borderId="3" xfId="0" applyNumberFormat="1" applyFont="1" applyFill="1" applyBorder="1" applyAlignment="1" applyProtection="1">
      <alignment horizontal="left" vertical="center" wrapText="1"/>
      <protection locked="0"/>
    </xf>
    <xf numFmtId="3" fontId="37" fillId="5" borderId="3" xfId="0" applyNumberFormat="1" applyFont="1" applyFill="1" applyBorder="1" applyAlignment="1" applyProtection="1">
      <alignment horizontal="left" vertical="center" wrapText="1"/>
      <protection locked="0"/>
    </xf>
    <xf numFmtId="0" fontId="18" fillId="10" borderId="3" xfId="0" applyNumberFormat="1" applyFont="1" applyFill="1" applyBorder="1" applyAlignment="1" applyProtection="1">
      <alignment horizontal="left" vertical="center"/>
      <protection locked="0"/>
    </xf>
    <xf numFmtId="1" fontId="37" fillId="5" borderId="3" xfId="52" applyNumberFormat="1" applyFont="1" applyFill="1" applyBorder="1" applyAlignment="1" applyProtection="1">
      <alignment horizontal="left" vertical="center" wrapText="1"/>
      <protection locked="0"/>
    </xf>
    <xf numFmtId="3" fontId="36" fillId="5" borderId="3" xfId="0" applyNumberFormat="1" applyFont="1" applyFill="1" applyBorder="1" applyAlignment="1" applyProtection="1">
      <alignment horizontal="left" vertical="center" wrapText="1"/>
    </xf>
    <xf numFmtId="0" fontId="24" fillId="6" borderId="9" xfId="0" applyNumberFormat="1" applyFont="1" applyFill="1" applyBorder="1" applyAlignment="1" applyProtection="1">
      <alignment horizontal="center" vertical="center" wrapText="1"/>
    </xf>
    <xf numFmtId="0" fontId="18" fillId="10" borderId="9" xfId="0" applyNumberFormat="1" applyFont="1" applyFill="1" applyBorder="1" applyAlignment="1" applyProtection="1">
      <alignment horizontal="center" vertical="center"/>
      <protection locked="0"/>
    </xf>
    <xf numFmtId="0" fontId="37" fillId="5" borderId="9" xfId="0" applyNumberFormat="1" applyFont="1" applyFill="1" applyBorder="1" applyAlignment="1" applyProtection="1">
      <alignment horizontal="left" vertical="center" wrapText="1"/>
      <protection locked="0"/>
    </xf>
    <xf numFmtId="3" fontId="36" fillId="6" borderId="9" xfId="0" applyNumberFormat="1" applyFont="1" applyFill="1" applyBorder="1" applyAlignment="1" applyProtection="1">
      <alignment horizontal="left" vertical="center" wrapText="1"/>
    </xf>
    <xf numFmtId="49" fontId="18" fillId="10" borderId="9" xfId="0" applyNumberFormat="1" applyFont="1" applyFill="1" applyBorder="1" applyAlignment="1" applyProtection="1">
      <alignment horizontal="left" vertical="center"/>
      <protection locked="0"/>
    </xf>
    <xf numFmtId="0" fontId="36" fillId="6" borderId="9" xfId="0" applyNumberFormat="1" applyFont="1" applyFill="1" applyBorder="1" applyAlignment="1" applyProtection="1">
      <alignment horizontal="left" vertical="center" wrapText="1"/>
    </xf>
    <xf numFmtId="0" fontId="18" fillId="5" borderId="9" xfId="0" applyNumberFormat="1" applyFont="1" applyFill="1" applyBorder="1" applyAlignment="1" applyProtection="1">
      <alignment horizontal="left" vertical="center" wrapText="1"/>
      <protection locked="0"/>
    </xf>
    <xf numFmtId="0" fontId="0" fillId="0" borderId="9" xfId="0" applyFont="1" applyBorder="1" applyAlignment="1">
      <alignment vertical="center"/>
    </xf>
    <xf numFmtId="0" fontId="0" fillId="0" borderId="2" xfId="0" applyFont="1" applyBorder="1" applyAlignment="1">
      <alignment horizontal="center" vertical="center"/>
    </xf>
    <xf numFmtId="49" fontId="0" fillId="0" borderId="2" xfId="0" applyNumberFormat="1" applyFont="1" applyBorder="1" applyAlignment="1">
      <alignment horizontal="center" vertical="center"/>
    </xf>
    <xf numFmtId="49" fontId="0" fillId="0" borderId="2" xfId="0" applyNumberFormat="1" applyFont="1" applyBorder="1" applyAlignment="1">
      <alignment vertical="center"/>
    </xf>
    <xf numFmtId="0" fontId="18" fillId="0" borderId="2" xfId="0" applyFont="1" applyBorder="1" applyAlignment="1" applyProtection="1">
      <alignment vertical="center"/>
      <protection locked="0"/>
    </xf>
    <xf numFmtId="0" fontId="0" fillId="0" borderId="2" xfId="0" applyBorder="1" applyProtection="1">
      <protection locked="0"/>
    </xf>
    <xf numFmtId="0" fontId="2" fillId="0" borderId="0" xfId="53" applyProtection="1">
      <protection locked="0"/>
    </xf>
    <xf numFmtId="0" fontId="14" fillId="0" borderId="0" xfId="53" applyFont="1" applyProtection="1">
      <protection locked="0"/>
    </xf>
    <xf numFmtId="3" fontId="2" fillId="0" borderId="0" xfId="53" applyNumberFormat="1" applyProtection="1">
      <protection locked="0"/>
    </xf>
    <xf numFmtId="166" fontId="0" fillId="0" borderId="0" xfId="54" applyNumberFormat="1" applyFont="1" applyProtection="1">
      <protection locked="0"/>
    </xf>
    <xf numFmtId="0" fontId="2" fillId="0" borderId="0" xfId="53" applyFont="1" applyProtection="1">
      <protection locked="0"/>
    </xf>
    <xf numFmtId="0" fontId="16" fillId="0" borderId="0" xfId="53" applyFont="1" applyProtection="1">
      <protection locked="0"/>
    </xf>
    <xf numFmtId="0" fontId="2" fillId="0" borderId="0" xfId="53" applyFill="1" applyProtection="1">
      <protection locked="0"/>
    </xf>
    <xf numFmtId="0" fontId="17" fillId="0" borderId="0" xfId="53" applyFont="1" applyFill="1" applyProtection="1">
      <protection locked="0"/>
    </xf>
    <xf numFmtId="0" fontId="10" fillId="3" borderId="44" xfId="1" applyFont="1" applyFill="1" applyBorder="1" applyAlignment="1" applyProtection="1">
      <alignment horizontal="center" vertical="center" wrapText="1"/>
    </xf>
    <xf numFmtId="0" fontId="10" fillId="4" borderId="47" xfId="1" applyFont="1" applyFill="1" applyBorder="1" applyAlignment="1" applyProtection="1">
      <alignment horizontal="center" vertical="center" wrapText="1"/>
    </xf>
    <xf numFmtId="0" fontId="10" fillId="3" borderId="3" xfId="1" applyFont="1" applyFill="1" applyBorder="1" applyAlignment="1" applyProtection="1">
      <alignment horizontal="center" vertical="center" wrapText="1"/>
    </xf>
    <xf numFmtId="0" fontId="10" fillId="4" borderId="3" xfId="1" applyFont="1" applyFill="1" applyBorder="1" applyAlignment="1" applyProtection="1">
      <alignment horizontal="center" vertical="center" wrapText="1"/>
    </xf>
    <xf numFmtId="49" fontId="10" fillId="9" borderId="3" xfId="1" applyNumberFormat="1" applyFont="1" applyFill="1" applyBorder="1" applyAlignment="1" applyProtection="1">
      <alignment horizontal="center" vertical="center" wrapText="1"/>
    </xf>
    <xf numFmtId="0" fontId="24" fillId="6" borderId="47" xfId="0" applyNumberFormat="1" applyFont="1" applyFill="1" applyBorder="1" applyAlignment="1" applyProtection="1">
      <alignment horizontal="center" vertical="center" wrapText="1"/>
    </xf>
    <xf numFmtId="0" fontId="37" fillId="6" borderId="47" xfId="0" applyNumberFormat="1" applyFont="1" applyFill="1" applyBorder="1" applyAlignment="1" applyProtection="1">
      <alignment horizontal="center" vertical="center" wrapText="1"/>
    </xf>
    <xf numFmtId="3" fontId="24" fillId="5" borderId="3" xfId="0" applyNumberFormat="1" applyFont="1" applyFill="1" applyBorder="1" applyAlignment="1" applyProtection="1">
      <alignment horizontal="left" vertical="center" wrapText="1"/>
      <protection locked="0"/>
    </xf>
    <xf numFmtId="49" fontId="18" fillId="10" borderId="3" xfId="0" applyNumberFormat="1" applyFont="1" applyFill="1" applyBorder="1" applyAlignment="1" applyProtection="1">
      <alignment horizontal="center" vertical="center"/>
      <protection locked="0"/>
    </xf>
    <xf numFmtId="0" fontId="37" fillId="5" borderId="3" xfId="0" applyNumberFormat="1" applyFont="1" applyFill="1" applyBorder="1" applyAlignment="1" applyProtection="1">
      <alignment horizontal="center" vertical="center" wrapText="1"/>
      <protection locked="0"/>
    </xf>
    <xf numFmtId="3" fontId="37" fillId="5" borderId="3" xfId="0" applyNumberFormat="1" applyFont="1" applyFill="1" applyBorder="1" applyAlignment="1" applyProtection="1">
      <alignment horizontal="center" vertical="center" wrapText="1"/>
      <protection locked="0"/>
    </xf>
    <xf numFmtId="0" fontId="19" fillId="5" borderId="2" xfId="0" applyNumberFormat="1" applyFont="1" applyFill="1" applyBorder="1" applyAlignment="1" applyProtection="1">
      <alignment horizontal="left" vertical="center" wrapText="1"/>
      <protection locked="0"/>
    </xf>
    <xf numFmtId="3" fontId="18" fillId="5" borderId="3" xfId="0" applyNumberFormat="1" applyFont="1" applyFill="1" applyBorder="1" applyAlignment="1" applyProtection="1">
      <alignment horizontal="left" vertical="center" wrapText="1"/>
      <protection locked="0"/>
    </xf>
    <xf numFmtId="0" fontId="18" fillId="5" borderId="3" xfId="0" applyNumberFormat="1" applyFont="1" applyFill="1" applyBorder="1" applyAlignment="1" applyProtection="1">
      <alignment horizontal="left" vertical="center" wrapText="1"/>
      <protection locked="0"/>
    </xf>
    <xf numFmtId="0" fontId="31"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49" fontId="37" fillId="10" borderId="3" xfId="0" applyNumberFormat="1" applyFont="1" applyFill="1" applyBorder="1" applyAlignment="1" applyProtection="1">
      <alignment horizontal="center" vertical="center" wrapText="1"/>
      <protection locked="0"/>
    </xf>
    <xf numFmtId="0" fontId="37" fillId="10" borderId="3" xfId="0" applyNumberFormat="1" applyFont="1" applyFill="1" applyBorder="1" applyAlignment="1" applyProtection="1">
      <alignment horizontal="center" vertical="center"/>
      <protection locked="0"/>
    </xf>
    <xf numFmtId="49" fontId="37" fillId="10" borderId="3" xfId="0" applyNumberFormat="1" applyFont="1" applyFill="1" applyBorder="1" applyAlignment="1" applyProtection="1">
      <alignment horizontal="center" vertical="center"/>
      <protection locked="0"/>
    </xf>
    <xf numFmtId="0" fontId="38" fillId="0" borderId="0" xfId="0" applyFont="1" applyAlignment="1">
      <alignment vertical="center" wrapText="1"/>
    </xf>
    <xf numFmtId="0" fontId="38" fillId="16" borderId="0" xfId="0" applyFont="1" applyFill="1" applyAlignment="1">
      <alignment vertical="center"/>
    </xf>
    <xf numFmtId="0" fontId="40" fillId="10" borderId="3" xfId="0" applyNumberFormat="1" applyFont="1" applyFill="1" applyBorder="1" applyAlignment="1" applyProtection="1">
      <alignment horizontal="center" vertical="center"/>
      <protection locked="0"/>
    </xf>
    <xf numFmtId="49" fontId="40" fillId="10" borderId="3" xfId="0" applyNumberFormat="1" applyFont="1" applyFill="1" applyBorder="1" applyAlignment="1" applyProtection="1">
      <alignment horizontal="center" vertical="center"/>
      <protection locked="0"/>
    </xf>
    <xf numFmtId="0" fontId="41" fillId="0" borderId="0" xfId="0" applyFont="1" applyAlignment="1">
      <alignment vertical="center"/>
    </xf>
    <xf numFmtId="0" fontId="38" fillId="0" borderId="0" xfId="0" applyFont="1" applyFill="1" applyAlignment="1">
      <alignment vertical="center"/>
    </xf>
    <xf numFmtId="0" fontId="23" fillId="0" borderId="0" xfId="0" applyFont="1" applyAlignment="1">
      <alignment horizontal="center" vertical="center"/>
    </xf>
    <xf numFmtId="0" fontId="23" fillId="5" borderId="0" xfId="0" applyFont="1" applyFill="1" applyAlignment="1">
      <alignment horizontal="center" vertical="center"/>
    </xf>
    <xf numFmtId="0" fontId="23" fillId="0" borderId="0" xfId="0" applyFont="1" applyFill="1" applyAlignment="1">
      <alignment horizontal="center" vertical="center"/>
    </xf>
    <xf numFmtId="0" fontId="18" fillId="5" borderId="2" xfId="0" applyFont="1" applyFill="1" applyBorder="1" applyAlignment="1">
      <alignment horizontal="left" vertical="center" wrapText="1"/>
    </xf>
    <xf numFmtId="3" fontId="36" fillId="6" borderId="3" xfId="0" applyNumberFormat="1" applyFont="1" applyFill="1" applyBorder="1" applyAlignment="1" applyProtection="1">
      <alignment horizontal="center" vertical="center" wrapText="1"/>
    </xf>
    <xf numFmtId="0" fontId="36" fillId="6" borderId="3" xfId="0" applyNumberFormat="1" applyFont="1" applyFill="1" applyBorder="1" applyAlignment="1" applyProtection="1">
      <alignment horizontal="center" vertical="center" wrapText="1"/>
    </xf>
    <xf numFmtId="0" fontId="18" fillId="5" borderId="2" xfId="0" applyFont="1" applyFill="1" applyBorder="1" applyAlignment="1">
      <alignment horizontal="center" vertical="center"/>
    </xf>
    <xf numFmtId="0" fontId="18" fillId="5" borderId="2" xfId="0" applyFont="1" applyFill="1" applyBorder="1" applyAlignment="1">
      <alignment horizontal="left" vertical="center"/>
    </xf>
    <xf numFmtId="0" fontId="37" fillId="5" borderId="2" xfId="0" applyNumberFormat="1" applyFont="1" applyFill="1" applyBorder="1" applyAlignment="1" applyProtection="1">
      <alignment horizontal="center" vertical="center" wrapText="1"/>
      <protection locked="0"/>
    </xf>
    <xf numFmtId="0" fontId="37" fillId="5" borderId="2" xfId="0" applyFont="1" applyFill="1" applyBorder="1" applyAlignment="1">
      <alignment horizontal="left" vertical="center" wrapText="1"/>
    </xf>
    <xf numFmtId="0" fontId="37" fillId="5" borderId="2" xfId="0" applyFont="1" applyFill="1" applyBorder="1" applyAlignment="1">
      <alignment horizontal="left" vertical="center"/>
    </xf>
    <xf numFmtId="3" fontId="37" fillId="6" borderId="3" xfId="0" applyNumberFormat="1" applyFont="1" applyFill="1" applyBorder="1" applyAlignment="1" applyProtection="1">
      <alignment horizontal="center" vertical="center" wrapText="1"/>
    </xf>
    <xf numFmtId="0" fontId="37" fillId="6" borderId="3" xfId="0" applyNumberFormat="1" applyFont="1" applyFill="1" applyBorder="1" applyAlignment="1" applyProtection="1">
      <alignment horizontal="center" vertical="center" wrapText="1"/>
    </xf>
    <xf numFmtId="0" fontId="37" fillId="5" borderId="3" xfId="0" applyFont="1" applyFill="1" applyBorder="1" applyAlignment="1">
      <alignment horizontal="left" vertical="center"/>
    </xf>
    <xf numFmtId="167" fontId="37" fillId="5" borderId="2" xfId="51" applyNumberFormat="1" applyFont="1" applyFill="1" applyBorder="1" applyAlignment="1" applyProtection="1">
      <alignment horizontal="center" vertical="center" wrapText="1"/>
      <protection locked="0"/>
    </xf>
    <xf numFmtId="0" fontId="18" fillId="5" borderId="2" xfId="0" applyNumberFormat="1" applyFont="1" applyFill="1" applyBorder="1" applyAlignment="1" applyProtection="1">
      <alignment horizontal="center" vertical="center" wrapText="1"/>
      <protection locked="0"/>
    </xf>
    <xf numFmtId="0" fontId="45" fillId="5" borderId="2" xfId="0" applyNumberFormat="1" applyFont="1" applyFill="1" applyBorder="1" applyAlignment="1" applyProtection="1">
      <alignment horizontal="left" vertical="center" wrapText="1"/>
      <protection locked="0"/>
    </xf>
    <xf numFmtId="0" fontId="18" fillId="5" borderId="3" xfId="0" applyNumberFormat="1" applyFont="1" applyFill="1" applyBorder="1" applyAlignment="1" applyProtection="1">
      <alignment horizontal="center" vertical="center" wrapText="1"/>
      <protection locked="0"/>
    </xf>
    <xf numFmtId="0" fontId="18" fillId="6" borderId="3" xfId="0" applyNumberFormat="1" applyFont="1" applyFill="1" applyBorder="1" applyAlignment="1" applyProtection="1">
      <alignment horizontal="center" vertical="center" wrapText="1"/>
    </xf>
    <xf numFmtId="3" fontId="37" fillId="5" borderId="2" xfId="0" applyNumberFormat="1" applyFont="1" applyFill="1" applyBorder="1" applyAlignment="1" applyProtection="1">
      <alignment horizontal="center" vertical="center" wrapText="1"/>
      <protection locked="0"/>
    </xf>
    <xf numFmtId="1" fontId="37" fillId="5" borderId="3" xfId="0" applyNumberFormat="1" applyFont="1" applyFill="1" applyBorder="1" applyAlignment="1" applyProtection="1">
      <alignment horizontal="center" vertical="center" wrapText="1"/>
      <protection locked="0"/>
    </xf>
    <xf numFmtId="0" fontId="40" fillId="5" borderId="3" xfId="0" applyNumberFormat="1" applyFont="1" applyFill="1" applyBorder="1" applyAlignment="1" applyProtection="1">
      <alignment horizontal="left" vertical="center" wrapText="1"/>
      <protection locked="0"/>
    </xf>
    <xf numFmtId="0" fontId="40" fillId="5" borderId="2" xfId="0" applyNumberFormat="1" applyFont="1" applyFill="1" applyBorder="1" applyAlignment="1" applyProtection="1">
      <alignment horizontal="left" vertical="center" wrapText="1"/>
      <protection locked="0"/>
    </xf>
    <xf numFmtId="9" fontId="40" fillId="5" borderId="3" xfId="0" applyNumberFormat="1" applyFont="1" applyFill="1" applyBorder="1" applyAlignment="1" applyProtection="1">
      <alignment horizontal="center" vertical="center" wrapText="1"/>
      <protection locked="0"/>
    </xf>
    <xf numFmtId="3" fontId="40" fillId="5" borderId="2" xfId="0" applyNumberFormat="1" applyFont="1" applyFill="1" applyBorder="1" applyAlignment="1" applyProtection="1">
      <alignment horizontal="center" vertical="center" wrapText="1"/>
      <protection locked="0"/>
    </xf>
    <xf numFmtId="0" fontId="40" fillId="5" borderId="2" xfId="0" applyNumberFormat="1" applyFont="1" applyFill="1" applyBorder="1" applyAlignment="1" applyProtection="1">
      <alignment horizontal="center" vertical="center" wrapText="1"/>
      <protection locked="0"/>
    </xf>
    <xf numFmtId="0" fontId="37" fillId="5" borderId="44" xfId="0" applyNumberFormat="1" applyFont="1" applyFill="1" applyBorder="1" applyAlignment="1" applyProtection="1">
      <alignment horizontal="left" vertical="center" wrapText="1"/>
      <protection locked="0"/>
    </xf>
    <xf numFmtId="3" fontId="37" fillId="5" borderId="31" xfId="0" applyNumberFormat="1" applyFont="1" applyFill="1" applyBorder="1" applyAlignment="1" applyProtection="1">
      <alignment horizontal="center" vertical="center" wrapText="1"/>
      <protection locked="0"/>
    </xf>
    <xf numFmtId="0" fontId="37" fillId="5" borderId="48" xfId="0" applyNumberFormat="1" applyFont="1" applyFill="1" applyBorder="1" applyAlignment="1" applyProtection="1">
      <alignment horizontal="left" vertical="center" wrapText="1"/>
      <protection locked="0"/>
    </xf>
    <xf numFmtId="3" fontId="18" fillId="5" borderId="2" xfId="0" applyNumberFormat="1" applyFont="1" applyFill="1" applyBorder="1" applyAlignment="1">
      <alignment horizontal="center" vertical="center" wrapText="1"/>
    </xf>
    <xf numFmtId="1" fontId="18" fillId="5" borderId="2" xfId="0" applyNumberFormat="1" applyFont="1" applyFill="1" applyBorder="1" applyAlignment="1">
      <alignment horizontal="center" vertical="center" wrapText="1"/>
    </xf>
    <xf numFmtId="1" fontId="37" fillId="5" borderId="2" xfId="0" applyNumberFormat="1" applyFont="1" applyFill="1" applyBorder="1" applyAlignment="1" applyProtection="1">
      <alignment horizontal="center" vertical="center" wrapText="1"/>
      <protection locked="0"/>
    </xf>
    <xf numFmtId="0" fontId="18" fillId="5" borderId="2" xfId="0" applyFont="1" applyFill="1" applyBorder="1" applyAlignment="1">
      <alignment horizontal="center" vertical="center" wrapText="1"/>
    </xf>
    <xf numFmtId="0" fontId="23" fillId="0" borderId="0" xfId="0" applyFont="1" applyAlignment="1">
      <alignment vertical="center"/>
    </xf>
    <xf numFmtId="49" fontId="0" fillId="0" borderId="0" xfId="0" applyNumberFormat="1" applyFont="1" applyAlignment="1">
      <alignment horizontal="center" vertical="center"/>
    </xf>
    <xf numFmtId="0" fontId="10" fillId="3" borderId="3" xfId="1" applyFont="1" applyFill="1" applyBorder="1" applyAlignment="1" applyProtection="1">
      <alignment horizontal="left" vertical="center" wrapText="1"/>
    </xf>
    <xf numFmtId="3" fontId="37" fillId="5" borderId="47" xfId="0" applyNumberFormat="1" applyFont="1" applyFill="1" applyBorder="1" applyAlignment="1" applyProtection="1">
      <alignment horizontal="left" vertical="center" wrapText="1"/>
      <protection locked="0"/>
    </xf>
    <xf numFmtId="0" fontId="37" fillId="5" borderId="47" xfId="0" applyNumberFormat="1" applyFont="1" applyFill="1" applyBorder="1" applyAlignment="1" applyProtection="1">
      <alignment horizontal="left" vertical="center" wrapText="1"/>
      <protection locked="0"/>
    </xf>
    <xf numFmtId="0" fontId="0" fillId="0" borderId="0" xfId="0" applyFont="1" applyAlignment="1">
      <alignment horizontal="left" vertical="center"/>
    </xf>
    <xf numFmtId="0" fontId="18" fillId="5" borderId="2" xfId="0" applyFont="1" applyFill="1" applyBorder="1" applyAlignment="1">
      <alignment vertical="center" wrapText="1"/>
    </xf>
    <xf numFmtId="0" fontId="18" fillId="5" borderId="2" xfId="0" applyFont="1" applyFill="1" applyBorder="1" applyAlignment="1">
      <alignment vertical="center"/>
    </xf>
    <xf numFmtId="0" fontId="37" fillId="5" borderId="2" xfId="0" applyFont="1" applyFill="1" applyBorder="1" applyAlignment="1">
      <alignment vertical="center" wrapText="1"/>
    </xf>
    <xf numFmtId="0" fontId="24" fillId="5" borderId="2" xfId="0" applyNumberFormat="1" applyFont="1" applyFill="1" applyBorder="1" applyAlignment="1" applyProtection="1">
      <alignment horizontal="left" vertical="center" wrapText="1"/>
      <protection locked="0"/>
    </xf>
    <xf numFmtId="3" fontId="18" fillId="5" borderId="3" xfId="0" applyNumberFormat="1" applyFont="1" applyFill="1" applyBorder="1" applyAlignment="1" applyProtection="1">
      <alignment horizontal="center" vertical="center" wrapText="1"/>
      <protection locked="0"/>
    </xf>
    <xf numFmtId="3" fontId="18" fillId="5" borderId="2" xfId="0"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10" fillId="3" borderId="2" xfId="0" applyFont="1" applyFill="1" applyBorder="1" applyAlignment="1" applyProtection="1">
      <alignment horizontal="left" vertical="center" wrapText="1"/>
    </xf>
    <xf numFmtId="0" fontId="47" fillId="0" borderId="2" xfId="2" applyFont="1" applyBorder="1" applyAlignment="1" applyProtection="1">
      <alignment vertical="center"/>
    </xf>
    <xf numFmtId="0" fontId="23" fillId="0" borderId="2" xfId="0" applyFont="1" applyBorder="1" applyAlignment="1">
      <alignment vertical="center"/>
    </xf>
    <xf numFmtId="49" fontId="18" fillId="10" borderId="3" xfId="0" applyNumberFormat="1" applyFont="1" applyFill="1" applyBorder="1" applyAlignment="1" applyProtection="1">
      <alignment horizontal="center" vertical="center" wrapText="1"/>
      <protection locked="0"/>
    </xf>
    <xf numFmtId="0" fontId="0" fillId="0" borderId="0" xfId="0" applyAlignment="1">
      <alignment vertical="center" wrapText="1"/>
    </xf>
    <xf numFmtId="0" fontId="47" fillId="0" borderId="0" xfId="2" applyFont="1" applyAlignment="1" applyProtection="1">
      <alignment vertical="center"/>
    </xf>
    <xf numFmtId="49" fontId="18" fillId="10" borderId="2" xfId="0" applyNumberFormat="1" applyFont="1" applyFill="1" applyBorder="1" applyAlignment="1" applyProtection="1">
      <alignment horizontal="center" vertical="center"/>
      <protection locked="0"/>
    </xf>
    <xf numFmtId="167" fontId="37" fillId="5" borderId="2" xfId="57" applyNumberFormat="1" applyFont="1" applyFill="1" applyBorder="1" applyAlignment="1" applyProtection="1">
      <alignment horizontal="center" vertical="center" wrapText="1"/>
      <protection locked="0"/>
    </xf>
    <xf numFmtId="3" fontId="36" fillId="6" borderId="2" xfId="0" applyNumberFormat="1" applyFont="1" applyFill="1" applyBorder="1" applyAlignment="1" applyProtection="1">
      <alignment horizontal="center" vertical="center" wrapText="1"/>
    </xf>
    <xf numFmtId="167" fontId="36" fillId="6" borderId="2" xfId="57" applyNumberFormat="1" applyFont="1" applyFill="1" applyBorder="1" applyAlignment="1" applyProtection="1">
      <alignment horizontal="center" vertical="center" wrapText="1"/>
    </xf>
    <xf numFmtId="3" fontId="37" fillId="6" borderId="2" xfId="0" applyNumberFormat="1" applyFont="1" applyFill="1" applyBorder="1" applyAlignment="1" applyProtection="1">
      <alignment horizontal="center" vertical="center" wrapText="1"/>
    </xf>
    <xf numFmtId="0" fontId="36" fillId="6" borderId="2" xfId="0" applyNumberFormat="1" applyFont="1" applyFill="1" applyBorder="1" applyAlignment="1" applyProtection="1">
      <alignment horizontal="center" vertical="center" wrapText="1"/>
    </xf>
    <xf numFmtId="167" fontId="0" fillId="0" borderId="0" xfId="57" applyNumberFormat="1" applyFont="1" applyAlignment="1">
      <alignment horizontal="center" vertical="center"/>
    </xf>
    <xf numFmtId="49" fontId="18" fillId="10" borderId="2" xfId="0" applyNumberFormat="1" applyFont="1" applyFill="1" applyBorder="1" applyAlignment="1" applyProtection="1">
      <alignment horizontal="center" vertical="center" wrapText="1"/>
      <protection locked="0"/>
    </xf>
    <xf numFmtId="49" fontId="45" fillId="10" borderId="2" xfId="0" applyNumberFormat="1" applyFont="1" applyFill="1" applyBorder="1" applyAlignment="1" applyProtection="1">
      <alignment horizontal="center" vertical="center"/>
      <protection locked="0"/>
    </xf>
    <xf numFmtId="0" fontId="36" fillId="17" borderId="2" xfId="0" applyFont="1" applyFill="1" applyBorder="1" applyAlignment="1">
      <alignment horizontal="left" vertical="center" wrapText="1"/>
    </xf>
    <xf numFmtId="0" fontId="18" fillId="10" borderId="2" xfId="0" applyNumberFormat="1" applyFont="1" applyFill="1" applyBorder="1" applyAlignment="1" applyProtection="1">
      <alignment horizontal="center" vertical="center" wrapText="1"/>
      <protection locked="0"/>
    </xf>
    <xf numFmtId="49" fontId="0" fillId="0" borderId="0" xfId="0" applyNumberFormat="1" applyFont="1" applyAlignment="1">
      <alignment vertical="center" wrapText="1"/>
    </xf>
    <xf numFmtId="0" fontId="0" fillId="0" borderId="0" xfId="0" applyAlignment="1" applyProtection="1">
      <alignment horizontal="left" vertical="center"/>
      <protection locked="0"/>
    </xf>
    <xf numFmtId="3" fontId="37" fillId="5" borderId="2" xfId="0" applyNumberFormat="1" applyFont="1" applyFill="1" applyBorder="1" applyAlignment="1" applyProtection="1">
      <alignment vertical="center" wrapText="1"/>
      <protection locked="0"/>
    </xf>
    <xf numFmtId="0" fontId="37" fillId="5" borderId="2" xfId="0" applyNumberFormat="1" applyFont="1" applyFill="1" applyBorder="1" applyAlignment="1" applyProtection="1">
      <alignment vertical="center" wrapText="1"/>
      <protection locked="0"/>
    </xf>
    <xf numFmtId="0" fontId="37" fillId="5" borderId="2" xfId="0" applyNumberFormat="1" applyFont="1" applyFill="1" applyBorder="1" applyAlignment="1" applyProtection="1">
      <alignment horizontal="left" vertical="top" wrapText="1"/>
      <protection locked="0"/>
    </xf>
    <xf numFmtId="49" fontId="37" fillId="10" borderId="2" xfId="0" applyNumberFormat="1" applyFont="1" applyFill="1" applyBorder="1" applyAlignment="1" applyProtection="1">
      <alignment horizontal="center" vertical="center"/>
      <protection locked="0"/>
    </xf>
    <xf numFmtId="0" fontId="45" fillId="5" borderId="2" xfId="0" applyNumberFormat="1" applyFont="1" applyFill="1" applyBorder="1" applyAlignment="1" applyProtection="1">
      <alignment horizontal="center" vertical="center" wrapText="1"/>
      <protection locked="0"/>
    </xf>
    <xf numFmtId="0" fontId="37" fillId="5" borderId="2" xfId="0" applyNumberFormat="1" applyFont="1" applyFill="1" applyBorder="1" applyAlignment="1" applyProtection="1">
      <alignment horizontal="center" vertical="top" wrapText="1"/>
      <protection locked="0"/>
    </xf>
    <xf numFmtId="0" fontId="47" fillId="0" borderId="0" xfId="2" applyFont="1" applyBorder="1" applyAlignment="1" applyProtection="1">
      <alignment vertical="center"/>
    </xf>
    <xf numFmtId="0" fontId="23" fillId="0" borderId="0" xfId="0" applyFont="1" applyBorder="1" applyAlignment="1">
      <alignment vertical="center"/>
    </xf>
    <xf numFmtId="0" fontId="19" fillId="5" borderId="3" xfId="0" applyFont="1" applyFill="1" applyBorder="1" applyAlignment="1">
      <alignment horizontal="left" vertical="center"/>
    </xf>
    <xf numFmtId="0" fontId="18" fillId="5" borderId="3" xfId="0" applyFont="1" applyFill="1" applyBorder="1" applyAlignment="1">
      <alignment horizontal="left" vertical="center" wrapText="1"/>
    </xf>
    <xf numFmtId="0" fontId="38" fillId="18" borderId="0" xfId="0" applyFont="1" applyFill="1" applyAlignment="1">
      <alignment vertical="center"/>
    </xf>
    <xf numFmtId="0" fontId="10" fillId="3" borderId="47" xfId="1" applyFont="1" applyFill="1" applyBorder="1" applyAlignment="1" applyProtection="1">
      <alignment horizontal="center" vertical="center" wrapText="1"/>
    </xf>
    <xf numFmtId="0" fontId="10" fillId="3" borderId="2" xfId="1" applyFont="1" applyFill="1" applyBorder="1" applyAlignment="1" applyProtection="1">
      <alignment horizontal="center" vertical="center" wrapText="1"/>
    </xf>
    <xf numFmtId="0" fontId="10" fillId="4" borderId="2" xfId="1" applyFont="1" applyFill="1" applyBorder="1" applyAlignment="1" applyProtection="1">
      <alignment horizontal="center" vertical="center" wrapText="1"/>
    </xf>
    <xf numFmtId="49" fontId="10" fillId="9" borderId="2" xfId="1" applyNumberFormat="1" applyFont="1" applyFill="1" applyBorder="1" applyAlignment="1" applyProtection="1">
      <alignment horizontal="center" vertical="center" wrapText="1"/>
    </xf>
    <xf numFmtId="0" fontId="10" fillId="3" borderId="44" xfId="1" applyFont="1" applyFill="1" applyBorder="1" applyAlignment="1" applyProtection="1">
      <alignment horizontal="center" vertical="center" wrapText="1"/>
    </xf>
    <xf numFmtId="0" fontId="10" fillId="3" borderId="46" xfId="1" applyFont="1" applyFill="1" applyBorder="1" applyAlignment="1" applyProtection="1">
      <alignment horizontal="center" vertical="center" wrapText="1"/>
    </xf>
    <xf numFmtId="0" fontId="10" fillId="4" borderId="44" xfId="1" applyFont="1" applyFill="1" applyBorder="1" applyAlignment="1" applyProtection="1">
      <alignment horizontal="center" vertical="center" wrapText="1"/>
    </xf>
    <xf numFmtId="0" fontId="10" fillId="3" borderId="2" xfId="1" applyFont="1" applyFill="1" applyBorder="1" applyAlignment="1" applyProtection="1">
      <alignment horizontal="center" vertical="center" wrapText="1"/>
    </xf>
    <xf numFmtId="0" fontId="10" fillId="4" borderId="2" xfId="1" applyFont="1" applyFill="1" applyBorder="1" applyAlignment="1" applyProtection="1">
      <alignment horizontal="center" vertical="center" wrapText="1"/>
    </xf>
    <xf numFmtId="49" fontId="10" fillId="9" borderId="2" xfId="1" applyNumberFormat="1" applyFont="1" applyFill="1" applyBorder="1" applyAlignment="1" applyProtection="1">
      <alignment horizontal="center" vertical="center" wrapText="1"/>
    </xf>
    <xf numFmtId="167" fontId="10" fillId="4" borderId="2" xfId="57" applyNumberFormat="1" applyFont="1" applyFill="1" applyBorder="1" applyAlignment="1" applyProtection="1">
      <alignment horizontal="center" vertical="center" wrapText="1"/>
    </xf>
    <xf numFmtId="3" fontId="36" fillId="6" borderId="9" xfId="0" applyNumberFormat="1" applyFont="1" applyFill="1" applyBorder="1" applyAlignment="1" applyProtection="1">
      <alignment horizontal="center" vertical="center" wrapText="1"/>
    </xf>
    <xf numFmtId="0" fontId="37" fillId="6" borderId="49" xfId="0" applyNumberFormat="1" applyFont="1" applyFill="1" applyBorder="1" applyAlignment="1" applyProtection="1">
      <alignment horizontal="center" vertical="center" wrapText="1"/>
    </xf>
    <xf numFmtId="0" fontId="37" fillId="5" borderId="46" xfId="0" applyNumberFormat="1" applyFont="1" applyFill="1" applyBorder="1" applyAlignment="1" applyProtection="1">
      <alignment horizontal="left" vertical="center" wrapText="1"/>
      <protection locked="0"/>
    </xf>
    <xf numFmtId="46" fontId="37" fillId="5" borderId="3" xfId="0" applyNumberFormat="1" applyFont="1" applyFill="1" applyBorder="1" applyAlignment="1" applyProtection="1">
      <alignment horizontal="center" vertical="center" wrapText="1"/>
      <protection locked="0"/>
    </xf>
    <xf numFmtId="9" fontId="37" fillId="5" borderId="3" xfId="0" applyNumberFormat="1" applyFont="1" applyFill="1" applyBorder="1" applyAlignment="1" applyProtection="1">
      <alignment horizontal="center" vertical="center" wrapText="1"/>
      <protection locked="0"/>
    </xf>
    <xf numFmtId="20" fontId="37" fillId="5" borderId="3" xfId="0" applyNumberFormat="1" applyFont="1" applyFill="1" applyBorder="1" applyAlignment="1" applyProtection="1">
      <alignment horizontal="center" vertical="center" wrapText="1"/>
      <protection locked="0"/>
    </xf>
    <xf numFmtId="4" fontId="37" fillId="5" borderId="2" xfId="0" applyNumberFormat="1" applyFont="1" applyFill="1" applyBorder="1" applyAlignment="1" applyProtection="1">
      <alignment horizontal="center" vertical="center" wrapText="1"/>
      <protection locked="0"/>
    </xf>
    <xf numFmtId="0" fontId="22" fillId="4" borderId="2" xfId="53" applyFont="1" applyFill="1" applyBorder="1" applyAlignment="1" applyProtection="1">
      <alignment horizontal="center" vertical="center"/>
    </xf>
    <xf numFmtId="3" fontId="12" fillId="6" borderId="2" xfId="53" applyNumberFormat="1" applyFont="1" applyFill="1" applyBorder="1" applyAlignment="1" applyProtection="1">
      <alignment horizontal="center" wrapText="1"/>
    </xf>
    <xf numFmtId="0" fontId="2" fillId="0" borderId="0" xfId="53" applyAlignment="1" applyProtection="1">
      <alignment horizontal="center"/>
      <protection locked="0"/>
    </xf>
    <xf numFmtId="0" fontId="22" fillId="4" borderId="13" xfId="53" applyFont="1" applyFill="1" applyBorder="1" applyProtection="1"/>
    <xf numFmtId="3" fontId="12" fillId="6" borderId="10" xfId="53" applyNumberFormat="1" applyFont="1" applyFill="1" applyBorder="1" applyAlignment="1" applyProtection="1">
      <alignment horizontal="center" wrapText="1"/>
    </xf>
    <xf numFmtId="3" fontId="12" fillId="6" borderId="11" xfId="53" applyNumberFormat="1" applyFont="1" applyFill="1" applyBorder="1" applyAlignment="1" applyProtection="1">
      <alignment horizontal="center" wrapText="1"/>
    </xf>
    <xf numFmtId="3" fontId="15" fillId="6" borderId="2" xfId="53" applyNumberFormat="1" applyFont="1" applyFill="1" applyBorder="1" applyAlignment="1" applyProtection="1">
      <alignment horizontal="center" wrapText="1"/>
    </xf>
    <xf numFmtId="3" fontId="15" fillId="6" borderId="9" xfId="53" applyNumberFormat="1" applyFont="1" applyFill="1" applyBorder="1" applyAlignment="1" applyProtection="1">
      <alignment horizontal="center" wrapText="1"/>
    </xf>
    <xf numFmtId="0" fontId="48" fillId="4" borderId="2" xfId="53" applyFont="1" applyFill="1" applyBorder="1" applyAlignment="1" applyProtection="1">
      <alignment vertical="center"/>
    </xf>
    <xf numFmtId="0" fontId="48" fillId="4" borderId="9" xfId="53" applyFont="1" applyFill="1" applyBorder="1" applyAlignment="1" applyProtection="1">
      <alignment vertical="center"/>
    </xf>
    <xf numFmtId="10" fontId="12" fillId="6" borderId="10" xfId="53" applyNumberFormat="1" applyFont="1" applyFill="1" applyBorder="1" applyAlignment="1" applyProtection="1">
      <alignment horizontal="center" wrapText="1"/>
    </xf>
    <xf numFmtId="10" fontId="12" fillId="6" borderId="11" xfId="53" applyNumberFormat="1" applyFont="1" applyFill="1" applyBorder="1" applyAlignment="1" applyProtection="1">
      <alignment horizontal="center" wrapText="1"/>
    </xf>
    <xf numFmtId="3" fontId="2" fillId="0" borderId="0" xfId="53" applyNumberFormat="1" applyFill="1" applyBorder="1" applyProtection="1">
      <protection locked="0"/>
    </xf>
    <xf numFmtId="0" fontId="10" fillId="3" borderId="2" xfId="1" applyFont="1" applyFill="1" applyBorder="1" applyAlignment="1" applyProtection="1">
      <alignment horizontal="center" vertical="center" wrapText="1"/>
    </xf>
    <xf numFmtId="0" fontId="10" fillId="4" borderId="2" xfId="1" applyFont="1" applyFill="1" applyBorder="1" applyAlignment="1" applyProtection="1">
      <alignment horizontal="center" vertical="center" wrapText="1"/>
    </xf>
    <xf numFmtId="49" fontId="10" fillId="9" borderId="2" xfId="1" applyNumberFormat="1" applyFont="1" applyFill="1" applyBorder="1" applyAlignment="1" applyProtection="1">
      <alignment horizontal="center" vertical="center" wrapText="1"/>
    </xf>
    <xf numFmtId="0" fontId="10" fillId="3" borderId="44" xfId="1" applyFont="1" applyFill="1" applyBorder="1" applyAlignment="1" applyProtection="1">
      <alignment horizontal="center" vertical="center" wrapText="1"/>
    </xf>
    <xf numFmtId="0" fontId="10" fillId="3" borderId="45" xfId="1" applyFont="1" applyFill="1" applyBorder="1" applyAlignment="1" applyProtection="1">
      <alignment horizontal="center" vertical="center" wrapText="1"/>
    </xf>
    <xf numFmtId="0" fontId="10" fillId="3" borderId="46" xfId="1" applyFont="1" applyFill="1" applyBorder="1" applyAlignment="1" applyProtection="1">
      <alignment horizontal="center" vertical="center" wrapText="1"/>
    </xf>
    <xf numFmtId="0" fontId="10" fillId="4" borderId="44" xfId="1" applyFont="1" applyFill="1" applyBorder="1" applyAlignment="1" applyProtection="1">
      <alignment horizontal="center" vertical="center" wrapText="1"/>
    </xf>
    <xf numFmtId="0" fontId="10" fillId="4" borderId="45" xfId="1" applyFont="1" applyFill="1" applyBorder="1" applyAlignment="1" applyProtection="1">
      <alignment horizontal="center" vertical="center" wrapText="1"/>
    </xf>
    <xf numFmtId="0" fontId="10" fillId="4" borderId="46" xfId="1" applyFont="1" applyFill="1" applyBorder="1" applyAlignment="1" applyProtection="1">
      <alignment horizontal="center" vertical="center" wrapText="1"/>
    </xf>
    <xf numFmtId="49" fontId="10" fillId="9" borderId="44" xfId="1" applyNumberFormat="1" applyFont="1" applyFill="1" applyBorder="1" applyAlignment="1" applyProtection="1">
      <alignment horizontal="center" vertical="center" wrapText="1"/>
    </xf>
    <xf numFmtId="49" fontId="10" fillId="9" borderId="45" xfId="1" applyNumberFormat="1" applyFont="1" applyFill="1" applyBorder="1" applyAlignment="1" applyProtection="1">
      <alignment horizontal="center" vertical="center" wrapText="1"/>
    </xf>
    <xf numFmtId="49" fontId="10" fillId="9" borderId="46" xfId="1" applyNumberFormat="1" applyFont="1" applyFill="1" applyBorder="1" applyAlignment="1" applyProtection="1">
      <alignment horizontal="center" vertical="center" wrapText="1"/>
    </xf>
    <xf numFmtId="0" fontId="10" fillId="3" borderId="9" xfId="1" applyFont="1" applyFill="1" applyBorder="1" applyAlignment="1" applyProtection="1">
      <alignment horizontal="center" vertical="center" wrapText="1"/>
    </xf>
    <xf numFmtId="0" fontId="10" fillId="4" borderId="9" xfId="1" applyFont="1" applyFill="1" applyBorder="1" applyAlignment="1" applyProtection="1">
      <alignment horizontal="center" vertical="center" wrapText="1"/>
    </xf>
    <xf numFmtId="167" fontId="10" fillId="4" borderId="2" xfId="57" applyNumberFormat="1" applyFont="1" applyFill="1" applyBorder="1" applyAlignment="1" applyProtection="1">
      <alignment horizontal="center" vertical="center" wrapText="1"/>
    </xf>
    <xf numFmtId="0" fontId="10" fillId="9" borderId="44" xfId="1" applyFont="1" applyFill="1" applyBorder="1" applyAlignment="1" applyProtection="1">
      <alignment horizontal="center" vertical="center" wrapText="1"/>
    </xf>
    <xf numFmtId="0" fontId="10" fillId="9" borderId="45" xfId="1" applyFont="1" applyFill="1" applyBorder="1" applyAlignment="1" applyProtection="1">
      <alignment horizontal="center" vertical="center" wrapText="1"/>
    </xf>
    <xf numFmtId="0" fontId="10" fillId="9" borderId="46" xfId="1" applyFont="1" applyFill="1" applyBorder="1" applyAlignment="1" applyProtection="1">
      <alignment horizontal="center" vertical="center" wrapText="1"/>
    </xf>
    <xf numFmtId="49" fontId="19" fillId="11" borderId="21" xfId="3" applyNumberFormat="1" applyFont="1" applyFill="1" applyBorder="1" applyAlignment="1" applyProtection="1">
      <alignment horizontal="left" vertical="center"/>
    </xf>
    <xf numFmtId="49" fontId="19" fillId="11" borderId="22" xfId="3" applyNumberFormat="1" applyFont="1" applyFill="1" applyBorder="1" applyAlignment="1" applyProtection="1">
      <alignment horizontal="left" vertical="center"/>
    </xf>
    <xf numFmtId="49" fontId="19" fillId="11" borderId="23" xfId="3" applyNumberFormat="1" applyFont="1" applyFill="1" applyBorder="1" applyAlignment="1" applyProtection="1">
      <alignment horizontal="left" vertical="center"/>
    </xf>
    <xf numFmtId="0" fontId="19" fillId="11" borderId="13" xfId="3" applyFont="1" applyFill="1" applyBorder="1" applyAlignment="1" applyProtection="1">
      <alignment horizontal="left" vertical="center" wrapText="1"/>
    </xf>
    <xf numFmtId="0" fontId="19" fillId="11" borderId="10" xfId="3" applyFont="1" applyFill="1" applyBorder="1" applyAlignment="1" applyProtection="1">
      <alignment horizontal="left" vertical="center" wrapText="1"/>
    </xf>
    <xf numFmtId="0" fontId="19" fillId="11" borderId="11" xfId="3" applyFont="1" applyFill="1" applyBorder="1" applyAlignment="1" applyProtection="1">
      <alignment horizontal="left" vertical="center" wrapText="1"/>
    </xf>
  </cellXfs>
  <cellStyles count="66">
    <cellStyle name="Check Cell" xfId="1" builtinId="23"/>
    <cellStyle name="Check Cell 2" xfId="6" xr:uid="{00000000-0005-0000-0000-000001000000}"/>
    <cellStyle name="Comma" xfId="51" builtinId="3"/>
    <cellStyle name="Comma 2" xfId="4" xr:uid="{00000000-0005-0000-0000-000003000000}"/>
    <cellStyle name="Comma 2 2" xfId="37" xr:uid="{00000000-0005-0000-0000-000004000000}"/>
    <cellStyle name="Comma 2 2 2" xfId="50" xr:uid="{00000000-0005-0000-0000-000005000000}"/>
    <cellStyle name="Comma 2 3" xfId="41" xr:uid="{00000000-0005-0000-0000-000006000000}"/>
    <cellStyle name="Comma 2 4" xfId="40" xr:uid="{00000000-0005-0000-0000-000007000000}"/>
    <cellStyle name="Comma 2 5" xfId="36" xr:uid="{00000000-0005-0000-0000-000008000000}"/>
    <cellStyle name="Comma 2 6" xfId="29" xr:uid="{00000000-0005-0000-0000-000009000000}"/>
    <cellStyle name="Comma 2 6 2" xfId="63" xr:uid="{00000000-0005-0000-0000-00000A000000}"/>
    <cellStyle name="Comma 2 7" xfId="54" xr:uid="{00000000-0005-0000-0000-00000B000000}"/>
    <cellStyle name="Comma 2 8" xfId="59" xr:uid="{00000000-0005-0000-0000-00000C000000}"/>
    <cellStyle name="Comma 3" xfId="7" xr:uid="{00000000-0005-0000-0000-00000D000000}"/>
    <cellStyle name="Comma 3 2" xfId="31" xr:uid="{00000000-0005-0000-0000-00000E000000}"/>
    <cellStyle name="Comma 4" xfId="8" xr:uid="{00000000-0005-0000-0000-00000F000000}"/>
    <cellStyle name="Comma 4 10" xfId="20" xr:uid="{00000000-0005-0000-0000-000010000000}"/>
    <cellStyle name="Comma 4 11" xfId="21" xr:uid="{00000000-0005-0000-0000-000011000000}"/>
    <cellStyle name="Comma 4 12" xfId="11" xr:uid="{00000000-0005-0000-0000-000012000000}"/>
    <cellStyle name="Comma 4 13" xfId="32" xr:uid="{00000000-0005-0000-0000-000013000000}"/>
    <cellStyle name="Comma 4 2" xfId="12" xr:uid="{00000000-0005-0000-0000-000014000000}"/>
    <cellStyle name="Comma 4 2 2" xfId="39" xr:uid="{00000000-0005-0000-0000-000015000000}"/>
    <cellStyle name="Comma 4 3" xfId="13" xr:uid="{00000000-0005-0000-0000-000016000000}"/>
    <cellStyle name="Comma 4 4" xfId="14" xr:uid="{00000000-0005-0000-0000-000017000000}"/>
    <cellStyle name="Comma 4 5" xfId="15" xr:uid="{00000000-0005-0000-0000-000018000000}"/>
    <cellStyle name="Comma 4 6" xfId="16" xr:uid="{00000000-0005-0000-0000-000019000000}"/>
    <cellStyle name="Comma 4 7" xfId="17" xr:uid="{00000000-0005-0000-0000-00001A000000}"/>
    <cellStyle name="Comma 4 8" xfId="18" xr:uid="{00000000-0005-0000-0000-00001B000000}"/>
    <cellStyle name="Comma 4 9" xfId="19" xr:uid="{00000000-0005-0000-0000-00001C000000}"/>
    <cellStyle name="Comma 5" xfId="10" xr:uid="{00000000-0005-0000-0000-00001D000000}"/>
    <cellStyle name="Comma 5 2" xfId="38" xr:uid="{00000000-0005-0000-0000-00001E000000}"/>
    <cellStyle name="Comma 6" xfId="23" xr:uid="{00000000-0005-0000-0000-00001F000000}"/>
    <cellStyle name="Comma 6 2" xfId="34" xr:uid="{00000000-0005-0000-0000-000020000000}"/>
    <cellStyle name="Comma 7" xfId="27" xr:uid="{00000000-0005-0000-0000-000021000000}"/>
    <cellStyle name="Comma 7 2" xfId="44" xr:uid="{00000000-0005-0000-0000-000022000000}"/>
    <cellStyle name="Comma 8" xfId="47" xr:uid="{00000000-0005-0000-0000-000023000000}"/>
    <cellStyle name="Comma 9" xfId="57" xr:uid="{00000000-0005-0000-0000-000024000000}"/>
    <cellStyle name="Currency 2" xfId="48" xr:uid="{00000000-0005-0000-0000-000025000000}"/>
    <cellStyle name="Hyperlink" xfId="2" builtinId="8"/>
    <cellStyle name="Normal" xfId="0" builtinId="0"/>
    <cellStyle name="Normal 2" xfId="3" xr:uid="{00000000-0005-0000-0000-000028000000}"/>
    <cellStyle name="Normal 2 2" xfId="24" xr:uid="{00000000-0005-0000-0000-000029000000}"/>
    <cellStyle name="Normal 2 2 2" xfId="35" xr:uid="{00000000-0005-0000-0000-00002A000000}"/>
    <cellStyle name="Normal 2 3" xfId="26" xr:uid="{00000000-0005-0000-0000-00002B000000}"/>
    <cellStyle name="Normal 2 3 2" xfId="43" xr:uid="{00000000-0005-0000-0000-00002C000000}"/>
    <cellStyle name="Normal 2 3 2 2" xfId="62" xr:uid="{00000000-0005-0000-0000-00002D000000}"/>
    <cellStyle name="Normal 2 3 3" xfId="46" xr:uid="{00000000-0005-0000-0000-00002E000000}"/>
    <cellStyle name="Normal 2 4" xfId="28" xr:uid="{00000000-0005-0000-0000-00002F000000}"/>
    <cellStyle name="Normal 2 5" xfId="53" xr:uid="{00000000-0005-0000-0000-000030000000}"/>
    <cellStyle name="Normal 2 6" xfId="58" xr:uid="{00000000-0005-0000-0000-000031000000}"/>
    <cellStyle name="Normal 3" xfId="5" xr:uid="{00000000-0005-0000-0000-000032000000}"/>
    <cellStyle name="Normal 3 2" xfId="30" xr:uid="{00000000-0005-0000-0000-000033000000}"/>
    <cellStyle name="Normal 4" xfId="9" xr:uid="{00000000-0005-0000-0000-000034000000}"/>
    <cellStyle name="Normal 4 2" xfId="33" xr:uid="{00000000-0005-0000-0000-000035000000}"/>
    <cellStyle name="Normal 4 2 2" xfId="65" xr:uid="{00000000-0005-0000-0000-000036000000}"/>
    <cellStyle name="Normal 4 3" xfId="56" xr:uid="{00000000-0005-0000-0000-000037000000}"/>
    <cellStyle name="Normal 4 4" xfId="61" xr:uid="{00000000-0005-0000-0000-000038000000}"/>
    <cellStyle name="Normal 5" xfId="22" xr:uid="{00000000-0005-0000-0000-000039000000}"/>
    <cellStyle name="Normal 5 2" xfId="42" xr:uid="{00000000-0005-0000-0000-00003A000000}"/>
    <cellStyle name="Normal 5 2 2" xfId="64" xr:uid="{00000000-0005-0000-0000-00003B000000}"/>
    <cellStyle name="Normal 5 3" xfId="55" xr:uid="{00000000-0005-0000-0000-00003C000000}"/>
    <cellStyle name="Normal 5 4" xfId="60" xr:uid="{00000000-0005-0000-0000-00003D000000}"/>
    <cellStyle name="Normal 6" xfId="25" xr:uid="{00000000-0005-0000-0000-00003E000000}"/>
    <cellStyle name="Normal 6 2" xfId="45" xr:uid="{00000000-0005-0000-0000-00003F000000}"/>
    <cellStyle name="Normal 7" xfId="49" xr:uid="{00000000-0005-0000-0000-000040000000}"/>
    <cellStyle name="Percent" xfId="5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absolute">
    <xdr:from>
      <xdr:col>1</xdr:col>
      <xdr:colOff>9526</xdr:colOff>
      <xdr:row>10</xdr:row>
      <xdr:rowOff>166160</xdr:rowOff>
    </xdr:from>
    <xdr:to>
      <xdr:col>2</xdr:col>
      <xdr:colOff>161926</xdr:colOff>
      <xdr:row>15</xdr:row>
      <xdr:rowOff>152399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7176" y="2290235"/>
          <a:ext cx="2419350" cy="938739"/>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t>PP1 - Goal</a:t>
          </a:r>
          <a:r>
            <a:rPr lang="en-GB" sz="900" b="1" baseline="0"/>
            <a:t>: Management</a:t>
          </a:r>
        </a:p>
        <a:p>
          <a:r>
            <a:rPr lang="en-GB" sz="900" baseline="0"/>
            <a:t>To improve the management of the education system so that decisions are made and implemented which improve institution performance and students achievement.</a:t>
          </a:r>
        </a:p>
        <a:p>
          <a:endParaRPr lang="en-GB" sz="900"/>
        </a:p>
      </xdr:txBody>
    </xdr:sp>
    <xdr:clientData/>
  </xdr:twoCellAnchor>
  <xdr:twoCellAnchor editAs="absolute">
    <xdr:from>
      <xdr:col>1</xdr:col>
      <xdr:colOff>0</xdr:colOff>
      <xdr:row>16</xdr:row>
      <xdr:rowOff>53977</xdr:rowOff>
    </xdr:from>
    <xdr:to>
      <xdr:col>2</xdr:col>
      <xdr:colOff>161925</xdr:colOff>
      <xdr:row>21</xdr:row>
      <xdr:rowOff>57151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47650" y="3321052"/>
          <a:ext cx="2428875" cy="955674"/>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t>PP2 - Goal</a:t>
          </a:r>
          <a:r>
            <a:rPr lang="en-GB" sz="900" b="1" baseline="0"/>
            <a:t>: General Education Quality</a:t>
          </a:r>
        </a:p>
        <a:p>
          <a:r>
            <a:rPr lang="en-GB" sz="900"/>
            <a:t>To</a:t>
          </a:r>
          <a:r>
            <a:rPr lang="en-GB" sz="900" baseline="0"/>
            <a:t> improve the quality of general education in order to motivate children to complete primary and secondary school and provide them with the knowledge, skills and values to become productive and responsible citizens.</a:t>
          </a:r>
          <a:endParaRPr lang="en-GB" sz="900"/>
        </a:p>
      </xdr:txBody>
    </xdr:sp>
    <xdr:clientData/>
  </xdr:twoCellAnchor>
  <xdr:twoCellAnchor editAs="absolute">
    <xdr:from>
      <xdr:col>2</xdr:col>
      <xdr:colOff>400050</xdr:colOff>
      <xdr:row>10</xdr:row>
      <xdr:rowOff>154519</xdr:rowOff>
    </xdr:from>
    <xdr:to>
      <xdr:col>5</xdr:col>
      <xdr:colOff>76200</xdr:colOff>
      <xdr:row>15</xdr:row>
      <xdr:rowOff>19050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914650" y="2278594"/>
          <a:ext cx="3076575" cy="817031"/>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t>PP3 - Goal</a:t>
          </a:r>
          <a:r>
            <a:rPr lang="en-GB" sz="900" b="1" baseline="0"/>
            <a:t>: General Education Access and Equity</a:t>
          </a:r>
        </a:p>
        <a:p>
          <a:r>
            <a:rPr lang="en-GB" sz="900" b="0" baseline="0"/>
            <a:t>To provide all children with access to pre-primary education for school preparedness and acess to nearby institutions in which they can complete the full eight years of primary and two years of general secondary ecucation.</a:t>
          </a:r>
        </a:p>
        <a:p>
          <a:endParaRPr lang="en-GB" sz="900" b="0"/>
        </a:p>
      </xdr:txBody>
    </xdr:sp>
    <xdr:clientData/>
  </xdr:twoCellAnchor>
  <xdr:twoCellAnchor editAs="absolute">
    <xdr:from>
      <xdr:col>2</xdr:col>
      <xdr:colOff>400049</xdr:colOff>
      <xdr:row>15</xdr:row>
      <xdr:rowOff>142873</xdr:rowOff>
    </xdr:from>
    <xdr:to>
      <xdr:col>5</xdr:col>
      <xdr:colOff>95249</xdr:colOff>
      <xdr:row>19</xdr:row>
      <xdr:rowOff>180974</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914649" y="3219448"/>
          <a:ext cx="3095625" cy="800101"/>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baseline="0">
              <a:solidFill>
                <a:schemeClr val="dk1"/>
              </a:solidFill>
              <a:latin typeface="+mn-lt"/>
              <a:ea typeface="+mn-ea"/>
              <a:cs typeface="+mn-cs"/>
            </a:rPr>
            <a:t>PP4 - Goal</a:t>
          </a:r>
          <a:r>
            <a:rPr lang="en-GB" sz="900" b="1" baseline="0"/>
            <a:t>: Adult and Non-Formal Education</a:t>
          </a:r>
        </a:p>
        <a:p>
          <a:r>
            <a:rPr lang="en-GB" sz="900" b="0" baseline="0"/>
            <a:t>To create a learning society by providing adult and non-formal education linked to lifelong learning opportunities taht meets the diverse learning needs of all and contributes to personal,societal and economic development.</a:t>
          </a:r>
          <a:endParaRPr lang="en-GB" sz="900" b="0"/>
        </a:p>
      </xdr:txBody>
    </xdr:sp>
    <xdr:clientData/>
  </xdr:twoCellAnchor>
  <xdr:twoCellAnchor editAs="absolute">
    <xdr:from>
      <xdr:col>5</xdr:col>
      <xdr:colOff>314324</xdr:colOff>
      <xdr:row>10</xdr:row>
      <xdr:rowOff>149225</xdr:rowOff>
    </xdr:from>
    <xdr:to>
      <xdr:col>8</xdr:col>
      <xdr:colOff>9525</xdr:colOff>
      <xdr:row>15</xdr:row>
      <xdr:rowOff>133350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229349" y="2273300"/>
          <a:ext cx="3095626" cy="9366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baseline="0">
              <a:solidFill>
                <a:schemeClr val="dk1"/>
              </a:solidFill>
              <a:latin typeface="+mn-lt"/>
              <a:ea typeface="+mn-ea"/>
              <a:cs typeface="+mn-cs"/>
            </a:rPr>
            <a:t>PP5 - Goal: TVET</a:t>
          </a:r>
        </a:p>
        <a:p>
          <a:r>
            <a:rPr lang="en-GB" sz="900" baseline="0">
              <a:solidFill>
                <a:schemeClr val="dk1"/>
              </a:solidFill>
              <a:latin typeface="+mn-lt"/>
              <a:ea typeface="+mn-ea"/>
              <a:cs typeface="+mn-cs"/>
            </a:rPr>
            <a:t>To produce a lower- and middle-level, competent, motivated, adaptable and innovative workforce, which can contribute to poverty reduction and social and economic development through facilitating demand-driven, quality TVET and tranfer of demanded technology.</a:t>
          </a:r>
          <a:endParaRPr lang="en-GB" sz="900" b="1" baseline="0"/>
        </a:p>
      </xdr:txBody>
    </xdr:sp>
    <xdr:clientData/>
  </xdr:twoCellAnchor>
  <xdr:twoCellAnchor editAs="absolute">
    <xdr:from>
      <xdr:col>5</xdr:col>
      <xdr:colOff>305861</xdr:colOff>
      <xdr:row>16</xdr:row>
      <xdr:rowOff>80434</xdr:rowOff>
    </xdr:from>
    <xdr:to>
      <xdr:col>7</xdr:col>
      <xdr:colOff>1133411</xdr:colOff>
      <xdr:row>22</xdr:row>
      <xdr:rowOff>161925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220886" y="3347509"/>
          <a:ext cx="3094500" cy="1224491"/>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t>PP6 - Goal</a:t>
          </a:r>
          <a:r>
            <a:rPr lang="en-GB" sz="900" b="1" baseline="0"/>
            <a:t>: Higher Education</a:t>
          </a:r>
        </a:p>
        <a:p>
          <a:r>
            <a:rPr lang="en-GB" sz="900" b="0" baseline="0"/>
            <a:t>To produce competent graduates who have appropriate knowledge, skills and attitudes in diverse fields of study; to produce research which promotes knowledge and technology transfer based on national development and community needs; and to ensure that education and research promote the principles of freedom in exchange of views and opinions based on reason, and democratic and multicultural values.</a:t>
          </a:r>
          <a:endParaRPr lang="en-GB" sz="900" b="0"/>
        </a:p>
      </xdr:txBody>
    </xdr:sp>
    <xdr:clientData/>
  </xdr:twoCellAnchor>
  <xdr:twoCellAnchor editAs="absolute">
    <xdr:from>
      <xdr:col>8</xdr:col>
      <xdr:colOff>114299</xdr:colOff>
      <xdr:row>8</xdr:row>
      <xdr:rowOff>149225</xdr:rowOff>
    </xdr:from>
    <xdr:to>
      <xdr:col>10</xdr:col>
      <xdr:colOff>304800</xdr:colOff>
      <xdr:row>19</xdr:row>
      <xdr:rowOff>76200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9429749" y="1882775"/>
          <a:ext cx="2390776" cy="20320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solidFill>
                <a:schemeClr val="dk1"/>
              </a:solidFill>
              <a:latin typeface="+mn-lt"/>
              <a:ea typeface="+mn-ea"/>
              <a:cs typeface="+mn-cs"/>
            </a:rPr>
            <a:t>Please note that where a * is found in the columns 'Source of funds' and 'Responsible Entity', this does not mean that partner organisations have committed to financing these particular activities. Rather it is an indication of where support is expected given previous agreements and relationships. </a:t>
          </a:r>
          <a:endParaRPr lang="en-GB" sz="12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13</xdr:col>
      <xdr:colOff>19050</xdr:colOff>
      <xdr:row>0</xdr:row>
      <xdr:rowOff>152400</xdr:rowOff>
    </xdr:from>
    <xdr:to>
      <xdr:col>18</xdr:col>
      <xdr:colOff>251245</xdr:colOff>
      <xdr:row>6</xdr:row>
      <xdr:rowOff>295275</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7267575" y="152400"/>
          <a:ext cx="3070645" cy="1685925"/>
        </a:xfrm>
        <a:prstGeom prst="rect">
          <a:avLst/>
        </a:prstGeom>
        <a:solidFill>
          <a:schemeClr val="accent2">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Remember the </a:t>
          </a:r>
          <a:r>
            <a:rPr lang="en-GB" sz="1400" b="1" u="sng"/>
            <a:t>CROSS CUTTING ISSUES</a:t>
          </a:r>
        </a:p>
        <a:p>
          <a:endParaRPr lang="en-GB" sz="1200" baseline="0"/>
        </a:p>
        <a:p>
          <a:r>
            <a:rPr lang="en-GB" sz="1200" baseline="0"/>
            <a:t>- Gender</a:t>
          </a:r>
        </a:p>
        <a:p>
          <a:r>
            <a:rPr lang="en-GB" sz="1200" baseline="0"/>
            <a:t>- HIV/AIDS</a:t>
          </a:r>
        </a:p>
        <a:p>
          <a:r>
            <a:rPr lang="en-GB" sz="1200" baseline="0"/>
            <a:t>- Education in emergencies</a:t>
          </a:r>
        </a:p>
        <a:p>
          <a:r>
            <a:rPr lang="en-GB" sz="1200" baseline="0"/>
            <a:t>- School health and nutrition</a:t>
          </a:r>
        </a:p>
        <a:p>
          <a:r>
            <a:rPr lang="en-GB" sz="1200" baseline="0"/>
            <a:t>- Drug and substance abuse prevention</a:t>
          </a:r>
        </a:p>
        <a:p>
          <a:r>
            <a:rPr lang="en-GB" sz="1200" baseline="0"/>
            <a:t>- Water, sanitation and hygiene</a:t>
          </a:r>
        </a:p>
        <a:p>
          <a:endParaRPr lang="en-GB" sz="900" baseline="0"/>
        </a:p>
        <a:p>
          <a:endParaRPr lang="en-GB"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E/Multi%20year%20action%20plan/Draft%20Plans%20May/Users/Legas/Desktop/PREPARATION%20FOR%20REBS%202008%20PLANNING/MoE%20Directorates/SIP/New%202-%20Component%203%20(SI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Legas\Desktop\PREPARATION%20FOR%20REBS%202008%20PLANNING\MoE%20Directorates\SIP\New%202-%20Component%203%20(SI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Legas\Desktop\PREPARATION%20FOR%20REBS%202008%20PLANNING\MoE%20Directorates\SIP\New%202-%20Component%203%20(SI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oE/Multi%20year%20action%20plan/Draft%20Plans%20May/Priority%20Programme%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oE/Multi%20year%20action%20plan/Draft%20Plans%20May/TDP%20%20Last%20vrs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E/Multi%20year%20action%20plan/Draft%20Plans%20May/SIP%20General%20education%20access%20equity%20internal%20efficiency%20-Action%20Plan%20V%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oE/Multi%20year%20action%20plan/Draft%20Plans%20May/TVET%20-%20Action%20Plan%20after%20GPE%20discussion%20200808%20adama%20%20dir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oE/Multi%20year%20action%20plan/Draft%20Plans%20March/HE%20Final%20Tamplet%20-2%20Co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oE/Multi%20year%20action%20plan/Draft%20Plans%20May/Mother%20Tongue%20and%20English%20Multi%20Year%20Action%20Plan%20(Final%20%20DRAFT)%20-May%206,2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oE/Multi%20year%20action%20plan/Draft%20Plans%20May/MSIC%20(SMASEE)%20Action%20Plan%20after%20GPE%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oE/Multi%20year%20action%20plan/Draft%20Plans%20May/Curriculum.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oE/Multi%20year%20action%20plan/Draft%20Plans%20May/SIP%20General%20education%20quality%20-%20Action%20Plan%20%20V%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oE/Multi%20year%20action%20plan/Draft%20Plans%20May/SIP%20General%20education%20quality%20-%20Action%20Plan%20V%204-%20included%20all%20activites%20of%20the%20directorat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oE/Multi%20year%20action%20plan/Draft%20Plans%20May/ICT.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oE/Multi%20year%20action%20plan/Draft%20Plans%20May/Inspectio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oE/Multi%20year%20action%20plan/Draft%20Plans%20May/LICENSING.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MoE/Multi%20year%20action%20plan/Draft%20Plans%20May/NEAEA-ESDP%20V%20Suggested-Main%20Sent%202%20GC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oE/Multi%20year%20action%20plan/Draft%20Plans%20May/Arega-NEAEA-GEQIP%20II%20to%20Tame%20No%2020%20&amp;22%20newly%20%20added%20&amp;%2017%20ameneded.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oE/Multi%20year%20action%20plan/Draft%20Plans%20May/Yoseph-NEAEA-GEQIP%20II%20Suggested%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iority Codes"/>
      <sheetName val="Results Codes"/>
      <sheetName val="AWP2008"/>
      <sheetName val="Cost breakdown"/>
      <sheetName val="AWP2007"/>
      <sheetName val="Ignore"/>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 sheetId="6" refreshError="1">
        <row r="8">
          <cell r="N8" t="str">
            <v>Goods</v>
          </cell>
        </row>
        <row r="9">
          <cell r="P9" t="str">
            <v>Complete</v>
          </cell>
        </row>
        <row r="10">
          <cell r="P10" t="str">
            <v>Rolled over</v>
          </cell>
        </row>
        <row r="11">
          <cell r="P11" t="str">
            <v>Cancelled</v>
          </cell>
        </row>
      </sheetData>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iority Codes"/>
      <sheetName val="Results Codes"/>
      <sheetName val="AWP2008"/>
      <sheetName val="Cost breakdown"/>
      <sheetName val="AWP2007"/>
      <sheetName val="Ignore"/>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 sheetId="6" refreshError="1">
        <row r="8">
          <cell r="N8" t="str">
            <v>Goods</v>
          </cell>
        </row>
        <row r="9">
          <cell r="P9" t="str">
            <v>Complete</v>
          </cell>
        </row>
        <row r="10">
          <cell r="P10" t="str">
            <v>Rolled over</v>
          </cell>
        </row>
        <row r="11">
          <cell r="P11" t="str">
            <v>Cancelled</v>
          </cell>
        </row>
      </sheetData>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iority Codes"/>
      <sheetName val="Results Codes"/>
      <sheetName val="AWP2008"/>
      <sheetName val="Cost breakdown"/>
      <sheetName val="AWP2007"/>
      <sheetName val="Ignore"/>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 sheetId="6" refreshError="1">
        <row r="8">
          <cell r="N8" t="str">
            <v>Goods</v>
          </cell>
        </row>
        <row r="9">
          <cell r="P9" t="str">
            <v>Complete</v>
          </cell>
        </row>
        <row r="10">
          <cell r="P10" t="str">
            <v>Rolled over</v>
          </cell>
        </row>
        <row r="11">
          <cell r="P11" t="str">
            <v>Cancelled</v>
          </cell>
        </row>
      </sheetData>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P1"/>
      <sheetName val="PP1"/>
      <sheetName val="MYAP print"/>
      <sheetName val="Components"/>
      <sheetName val="KPI"/>
      <sheetName val="Sheet1"/>
      <sheetName val="Ignore"/>
    </sheetNames>
    <sheetDataSet>
      <sheetData sheetId="0">
        <row r="8">
          <cell r="AA8" t="str">
            <v>Ministry of Education</v>
          </cell>
        </row>
        <row r="9">
          <cell r="AA9" t="str">
            <v>Afar REB</v>
          </cell>
        </row>
        <row r="10">
          <cell r="AA10" t="str">
            <v>Amhara REB</v>
          </cell>
        </row>
        <row r="11">
          <cell r="AA11" t="str">
            <v>Benishangul-Gumuz REB</v>
          </cell>
        </row>
        <row r="12">
          <cell r="AA12" t="str">
            <v>Dire Dawa REB</v>
          </cell>
        </row>
        <row r="13">
          <cell r="AA13" t="str">
            <v>Gambela REB</v>
          </cell>
        </row>
        <row r="14">
          <cell r="AA14" t="str">
            <v>Harari REB</v>
          </cell>
        </row>
        <row r="15">
          <cell r="AA15" t="str">
            <v>Oromia REB</v>
          </cell>
        </row>
        <row r="16">
          <cell r="AA16" t="str">
            <v>Somali REB</v>
          </cell>
        </row>
        <row r="17">
          <cell r="AA17" t="str">
            <v>SNNPR REB</v>
          </cell>
        </row>
        <row r="18">
          <cell r="AA18" t="str">
            <v>Tigray REB</v>
          </cell>
        </row>
        <row r="19">
          <cell r="AA19" t="str">
            <v>Abbiy Addi CTE</v>
          </cell>
        </row>
        <row r="20">
          <cell r="AA20" t="str">
            <v>Adola CTE</v>
          </cell>
        </row>
        <row r="21">
          <cell r="AA21" t="str">
            <v>Adwa CTE</v>
          </cell>
        </row>
        <row r="22">
          <cell r="AA22" t="str">
            <v>Arba Minch CTE</v>
          </cell>
        </row>
        <row r="23">
          <cell r="AA23" t="str">
            <v>Asaita CTE</v>
          </cell>
        </row>
        <row r="24">
          <cell r="AA24" t="str">
            <v>Asella CTE</v>
          </cell>
        </row>
        <row r="25">
          <cell r="AA25" t="str">
            <v>Bonga CTE</v>
          </cell>
        </row>
        <row r="26">
          <cell r="AA26" t="str">
            <v>Bule Hora CTE</v>
          </cell>
        </row>
        <row r="27">
          <cell r="AA27" t="str">
            <v>Chiro CTE</v>
          </cell>
        </row>
        <row r="28">
          <cell r="AA28" t="str">
            <v>Dambi Dollo CTE</v>
          </cell>
        </row>
        <row r="29">
          <cell r="AA29" t="str">
            <v>Debre Birhan CTE</v>
          </cell>
        </row>
        <row r="30">
          <cell r="AA30" t="str">
            <v>Debre Markos CTE</v>
          </cell>
        </row>
        <row r="31">
          <cell r="AA31" t="str">
            <v>Debre Tabor CTE</v>
          </cell>
        </row>
        <row r="32">
          <cell r="AA32" t="str">
            <v>Dessie CTE</v>
          </cell>
        </row>
        <row r="33">
          <cell r="AA33" t="str">
            <v>Dilla CTE</v>
          </cell>
        </row>
        <row r="34">
          <cell r="AA34" t="str">
            <v>Fiche CTE</v>
          </cell>
        </row>
        <row r="35">
          <cell r="AA35" t="str">
            <v>Finote Selam CTE</v>
          </cell>
        </row>
        <row r="36">
          <cell r="AA36" t="str">
            <v>Gambella CTE</v>
          </cell>
        </row>
        <row r="37">
          <cell r="AA37" t="str">
            <v>GilGil Beles CTE</v>
          </cell>
        </row>
        <row r="38">
          <cell r="AA38" t="str">
            <v>Gode CTE</v>
          </cell>
        </row>
        <row r="39">
          <cell r="AA39" t="str">
            <v>Gondar CTE</v>
          </cell>
        </row>
        <row r="40">
          <cell r="AA40" t="str">
            <v>Harar CTE</v>
          </cell>
        </row>
        <row r="41">
          <cell r="AA41" t="str">
            <v>Hawassa CTE</v>
          </cell>
        </row>
        <row r="42">
          <cell r="AA42" t="str">
            <v xml:space="preserve">Hosanna CTE </v>
          </cell>
        </row>
        <row r="43">
          <cell r="AA43" t="str">
            <v>Injibara CTE</v>
          </cell>
        </row>
        <row r="44">
          <cell r="AA44" t="str">
            <v>Jijiga CTE</v>
          </cell>
        </row>
        <row r="45">
          <cell r="AA45" t="str">
            <v>Jimma CTE</v>
          </cell>
        </row>
        <row r="46">
          <cell r="AA46" t="str">
            <v>Kemisse CTE</v>
          </cell>
        </row>
        <row r="47">
          <cell r="AA47" t="str">
            <v>Kotebe CTE</v>
          </cell>
        </row>
        <row r="48">
          <cell r="AA48" t="str">
            <v>Mettu CTE</v>
          </cell>
        </row>
        <row r="49">
          <cell r="AA49" t="str">
            <v>Mizan CTE</v>
          </cell>
        </row>
        <row r="50">
          <cell r="AA50" t="str">
            <v>Nekemte CTE</v>
          </cell>
        </row>
        <row r="51">
          <cell r="AA51" t="str">
            <v>Robe CTE</v>
          </cell>
        </row>
        <row r="52">
          <cell r="AA52" t="str">
            <v>Sebeta CTE</v>
          </cell>
        </row>
        <row r="53">
          <cell r="AA53" t="str">
            <v>Sekota CTE</v>
          </cell>
        </row>
        <row r="54">
          <cell r="AA54" t="str">
            <v>Shambu CTE</v>
          </cell>
        </row>
        <row r="55">
          <cell r="AA55" t="str">
            <v>Woldia CTE</v>
          </cell>
        </row>
        <row r="56">
          <cell r="AA56" t="str">
            <v>Addis Ababa University</v>
          </cell>
        </row>
        <row r="57">
          <cell r="AA57" t="str">
            <v>Adigrat University</v>
          </cell>
        </row>
        <row r="58">
          <cell r="AA58" t="str">
            <v>Ambo University</v>
          </cell>
        </row>
        <row r="59">
          <cell r="AA59" t="str">
            <v>Arba Minch University</v>
          </cell>
        </row>
        <row r="60">
          <cell r="AA60" t="str">
            <v>Assossa University</v>
          </cell>
        </row>
        <row r="61">
          <cell r="AA61" t="str">
            <v>Axum University</v>
          </cell>
        </row>
        <row r="62">
          <cell r="AA62" t="str">
            <v>Bahir Dar University</v>
          </cell>
        </row>
        <row r="63">
          <cell r="AA63" t="str">
            <v>Debre Berhan University</v>
          </cell>
        </row>
        <row r="64">
          <cell r="AA64" t="str">
            <v>Debre Markos University</v>
          </cell>
        </row>
        <row r="65">
          <cell r="AA65" t="str">
            <v>Dilla University</v>
          </cell>
        </row>
        <row r="66">
          <cell r="AA66" t="str">
            <v>Haramaya University</v>
          </cell>
        </row>
        <row r="67">
          <cell r="AA67" t="str">
            <v>Hawassa University</v>
          </cell>
        </row>
        <row r="68">
          <cell r="AA68" t="str">
            <v>Jigjiga University</v>
          </cell>
        </row>
        <row r="69">
          <cell r="AA69" t="str">
            <v>Jimma University</v>
          </cell>
        </row>
        <row r="70">
          <cell r="AA70" t="str">
            <v>Medawollabu University</v>
          </cell>
        </row>
        <row r="71">
          <cell r="AA71" t="str">
            <v>Mekelle University</v>
          </cell>
        </row>
        <row r="72">
          <cell r="AA72" t="str">
            <v>Wolaita-Sodo University</v>
          </cell>
        </row>
        <row r="73">
          <cell r="AA73" t="str">
            <v>Woldia University</v>
          </cell>
        </row>
        <row r="74">
          <cell r="AA74" t="str">
            <v>Wollega University</v>
          </cell>
        </row>
        <row r="75">
          <cell r="AA75" t="str">
            <v>Wollo University</v>
          </cell>
        </row>
      </sheetData>
      <sheetData sheetId="1">
        <row r="3">
          <cell r="S3">
            <v>500000</v>
          </cell>
        </row>
      </sheetData>
      <sheetData sheetId="2" refreshError="1"/>
      <sheetData sheetId="3">
        <row r="4">
          <cell r="E4">
            <v>1</v>
          </cell>
        </row>
        <row r="5">
          <cell r="K5">
            <v>1</v>
          </cell>
          <cell r="L5">
            <v>1</v>
          </cell>
          <cell r="M5">
            <v>1</v>
          </cell>
        </row>
        <row r="6">
          <cell r="K6">
            <v>2</v>
          </cell>
          <cell r="L6">
            <v>2</v>
          </cell>
          <cell r="M6">
            <v>2</v>
          </cell>
        </row>
        <row r="7">
          <cell r="K7">
            <v>3</v>
          </cell>
          <cell r="L7">
            <v>3</v>
          </cell>
          <cell r="M7">
            <v>3</v>
          </cell>
        </row>
        <row r="8">
          <cell r="K8">
            <v>4</v>
          </cell>
          <cell r="L8">
            <v>4</v>
          </cell>
          <cell r="M8">
            <v>4</v>
          </cell>
        </row>
        <row r="9">
          <cell r="K9">
            <v>5</v>
          </cell>
          <cell r="L9">
            <v>5</v>
          </cell>
        </row>
        <row r="10">
          <cell r="K10">
            <v>6</v>
          </cell>
        </row>
      </sheetData>
      <sheetData sheetId="4">
        <row r="2">
          <cell r="A2">
            <v>1</v>
          </cell>
          <cell r="B2" t="str">
            <v>Finance and management</v>
          </cell>
        </row>
        <row r="3">
          <cell r="A3">
            <v>1.1000000000000001</v>
          </cell>
          <cell r="B3" t="str">
            <v>Government public expenditure on education and training</v>
          </cell>
        </row>
        <row r="4">
          <cell r="A4">
            <v>1.2</v>
          </cell>
          <cell r="B4" t="str">
            <v>Annual operational plans (all implementing bodies) that adequately address all relevant cross-issues</v>
          </cell>
        </row>
        <row r="5">
          <cell r="A5">
            <v>1.3</v>
          </cell>
          <cell r="B5" t="str">
            <v>Schools receiving school report cards as an input to planning and management</v>
          </cell>
        </row>
        <row r="6">
          <cell r="A6">
            <v>1.4</v>
          </cell>
          <cell r="B6" t="str">
            <v>ESDP V implementing 'units' (federal directorates and TVET agency, REBs and TVET agencies, universities) with multi-year strategic plan</v>
          </cell>
        </row>
        <row r="7">
          <cell r="A7">
            <v>2</v>
          </cell>
          <cell r="B7" t="str">
            <v>Access</v>
          </cell>
        </row>
        <row r="8">
          <cell r="A8">
            <v>2.1</v>
          </cell>
          <cell r="B8" t="str">
            <v>Pre-primary GER</v>
          </cell>
        </row>
        <row r="9">
          <cell r="A9">
            <v>2.2000000000000002</v>
          </cell>
          <cell r="B9" t="str">
            <v>Grade 1 NIR</v>
          </cell>
        </row>
        <row r="10">
          <cell r="A10">
            <v>2.2999999999999998</v>
          </cell>
          <cell r="B10" t="str">
            <v>Grades 1-4, including ABE, GER</v>
          </cell>
        </row>
        <row r="11">
          <cell r="A11">
            <v>2.4</v>
          </cell>
          <cell r="B11" t="str">
            <v>Grades 1-4, including ABE, NER</v>
          </cell>
        </row>
        <row r="12">
          <cell r="A12">
            <v>2.5</v>
          </cell>
          <cell r="B12" t="str">
            <v>Grades 5-8, GER</v>
          </cell>
        </row>
        <row r="13">
          <cell r="A13">
            <v>2.6</v>
          </cell>
          <cell r="B13" t="str">
            <v>Grades 5-8, NER</v>
          </cell>
        </row>
        <row r="14">
          <cell r="A14">
            <v>2.7</v>
          </cell>
          <cell r="B14" t="str">
            <v>Grades 1-8, including ABE, GER</v>
          </cell>
        </row>
        <row r="15">
          <cell r="A15">
            <v>2.8</v>
          </cell>
          <cell r="B15" t="str">
            <v>Grades 1-8, including ABE, NER</v>
          </cell>
        </row>
        <row r="16">
          <cell r="A16">
            <v>2.9</v>
          </cell>
          <cell r="B16" t="str">
            <v>Grades 9-10, GER</v>
          </cell>
        </row>
        <row r="17">
          <cell r="A17" t="str">
            <v>2.10</v>
          </cell>
          <cell r="B17" t="str">
            <v>Grades 9-10, NER</v>
          </cell>
        </row>
        <row r="18">
          <cell r="A18">
            <v>2.11</v>
          </cell>
          <cell r="B18" t="str">
            <v>Students enrolled in TVET formal training (number)</v>
          </cell>
        </row>
        <row r="19">
          <cell r="A19" t="str">
            <v>2.12</v>
          </cell>
          <cell r="B19" t="str">
            <v>Undergraduates GER</v>
          </cell>
        </row>
        <row r="20">
          <cell r="A20" t="str">
            <v>2.13</v>
          </cell>
          <cell r="B20" t="str">
            <v>Illiterate 15-60 year olds who have grauated from two-year IFAE course</v>
          </cell>
        </row>
        <row r="21">
          <cell r="A21" t="str">
            <v>3</v>
          </cell>
          <cell r="B21" t="str">
            <v>Efficiency</v>
          </cell>
        </row>
        <row r="22">
          <cell r="A22" t="str">
            <v>3.1</v>
          </cell>
          <cell r="B22" t="str">
            <v>Grade 1 dropout rate</v>
          </cell>
        </row>
        <row r="23">
          <cell r="A23" t="str">
            <v>3.2</v>
          </cell>
          <cell r="B23" t="str">
            <v>Grades 1-8 dropout rate</v>
          </cell>
        </row>
        <row r="24">
          <cell r="A24" t="str">
            <v>3.3</v>
          </cell>
          <cell r="B24" t="str">
            <v>Grades 1-8 repetition rate</v>
          </cell>
        </row>
        <row r="25">
          <cell r="A25" t="str">
            <v>3.4</v>
          </cell>
          <cell r="B25" t="str">
            <v>Survival rate to Grade 5</v>
          </cell>
        </row>
        <row r="26">
          <cell r="A26" t="str">
            <v>3.5</v>
          </cell>
          <cell r="B26" t="str">
            <v>Completion rate to Grade 8</v>
          </cell>
        </row>
        <row r="27">
          <cell r="A27" t="str">
            <v>3.6</v>
          </cell>
          <cell r="B27" t="str">
            <v>MSEs supported through industry extension services (number)</v>
          </cell>
        </row>
        <row r="28">
          <cell r="A28" t="str">
            <v>3.7</v>
          </cell>
          <cell r="B28" t="str">
            <v>Year one undergraduate complete rate</v>
          </cell>
        </row>
        <row r="29">
          <cell r="A29" t="str">
            <v>4</v>
          </cell>
          <cell r="B29" t="str">
            <v>Quality</v>
          </cell>
        </row>
        <row r="30">
          <cell r="A30" t="str">
            <v>4.1</v>
          </cell>
          <cell r="B30" t="str">
            <v>Pre-primary teachers holding the ECCE diploma</v>
          </cell>
        </row>
        <row r="31">
          <cell r="A31" t="str">
            <v>4.2</v>
          </cell>
          <cell r="B31" t="str">
            <v>Grades 1-4 teachers appropriately qualified</v>
          </cell>
        </row>
        <row r="32">
          <cell r="A32" t="str">
            <v>4.3</v>
          </cell>
          <cell r="B32" t="str">
            <v>Teachers in Grades 1-12 that are licensed</v>
          </cell>
        </row>
        <row r="33">
          <cell r="A33" t="str">
            <v>4.4</v>
          </cell>
          <cell r="B33" t="str">
            <v>Primary schools at level three or above classification</v>
          </cell>
        </row>
        <row r="34">
          <cell r="A34" t="str">
            <v>4.5</v>
          </cell>
          <cell r="B34" t="str">
            <v xml:space="preserve">Secondary schools at level three or above classification </v>
          </cell>
        </row>
        <row r="35">
          <cell r="A35" t="str">
            <v>4.6</v>
          </cell>
          <cell r="B35" t="str">
            <v>Schools (Grades 1-12) acess to broadcast and digital technologies assisted instruction [all varieties]</v>
          </cell>
        </row>
        <row r="36">
          <cell r="A36" t="str">
            <v>4.7</v>
          </cell>
          <cell r="B36" t="str">
            <v>TVET completers who are assessed as competent</v>
          </cell>
        </row>
        <row r="37">
          <cell r="A37" t="str">
            <v>4.8</v>
          </cell>
          <cell r="B37" t="str">
            <v>TVET OS approved in all priority sectors (number)</v>
          </cell>
        </row>
        <row r="38">
          <cell r="A38" t="str">
            <v>4.9</v>
          </cell>
          <cell r="B38" t="str">
            <v>Academic staff mix in universities (Bachelor : Master's : Doctorate)</v>
          </cell>
        </row>
        <row r="39">
          <cell r="A39" t="str">
            <v>5</v>
          </cell>
          <cell r="B39" t="str">
            <v>Equity</v>
          </cell>
        </row>
        <row r="40">
          <cell r="A40" t="str">
            <v>5.1</v>
          </cell>
          <cell r="B40" t="str">
            <v>GPI in pre primary (index)</v>
          </cell>
        </row>
        <row r="41">
          <cell r="A41" t="str">
            <v>5.2</v>
          </cell>
          <cell r="B41" t="str">
            <v>GPI in Grades 1-8 (index)</v>
          </cell>
        </row>
        <row r="42">
          <cell r="A42" t="str">
            <v>5.3</v>
          </cell>
          <cell r="B42" t="str">
            <v>GPI in Grades 9-12 (index)</v>
          </cell>
        </row>
        <row r="43">
          <cell r="A43" t="str">
            <v>5.4</v>
          </cell>
          <cell r="B43" t="str">
            <v>Females as a share of students in formal TVET system</v>
          </cell>
        </row>
        <row r="44">
          <cell r="A44" t="str">
            <v>5.5</v>
          </cell>
          <cell r="B44" t="str">
            <v>Females as a share of undergraduate enrolment</v>
          </cell>
        </row>
        <row r="45">
          <cell r="A45" t="str">
            <v>5.6</v>
          </cell>
          <cell r="B45" t="str">
            <v>Females as a share of IFAE (2-year) programme graduates</v>
          </cell>
        </row>
        <row r="46">
          <cell r="A46" t="str">
            <v>5.7</v>
          </cell>
          <cell r="B46" t="str">
            <v>Enrolment rate of children with SNE, Grades 1-8</v>
          </cell>
        </row>
        <row r="47">
          <cell r="A47" t="str">
            <v>5.8</v>
          </cell>
          <cell r="B47" t="str">
            <v>Enrolment rate of children with SNE, Grades 9-12</v>
          </cell>
        </row>
        <row r="48">
          <cell r="A48" t="str">
            <v>5.9</v>
          </cell>
          <cell r="B48" t="str">
            <v>Females as a share of school leaders (principals and supervisors)</v>
          </cell>
        </row>
        <row r="49">
          <cell r="A49" t="str">
            <v>6</v>
          </cell>
          <cell r="B49" t="str">
            <v>Outcomes</v>
          </cell>
        </row>
        <row r="50">
          <cell r="A50" t="str">
            <v>6.1</v>
          </cell>
          <cell r="B50" t="str">
            <v>Grade 2 students reaching 'Below Basic' or above proficiency in reading and comprehension, by language</v>
          </cell>
        </row>
        <row r="51">
          <cell r="A51" t="str">
            <v>6.2</v>
          </cell>
          <cell r="B51" t="str">
            <v>Grade 2 students reaching 'Basic' or above proficiency in reading and comprehension, by language</v>
          </cell>
        </row>
        <row r="52">
          <cell r="A52" t="str">
            <v>6.3</v>
          </cell>
          <cell r="B52" t="str">
            <v>Students assessed reaching basic or above proficiency in the Early Grade Mathematics Assessment (EGMA) (%)</v>
          </cell>
        </row>
        <row r="53">
          <cell r="A53" t="str">
            <v>6.4</v>
          </cell>
          <cell r="B53" t="str">
            <v>Grade 4 students who achieve 50% and above (composite score) in NLA</v>
          </cell>
        </row>
        <row r="54">
          <cell r="A54" t="str">
            <v>6.5</v>
          </cell>
          <cell r="B54" t="str">
            <v>Grade 8 students who achieve 50% and above (composite score) in NLA</v>
          </cell>
        </row>
        <row r="55">
          <cell r="A55" t="str">
            <v>6.6</v>
          </cell>
          <cell r="B55" t="str">
            <v>Grade 10 students who achieve 50% and above (composite score) in NLA</v>
          </cell>
        </row>
        <row r="56">
          <cell r="A56" t="str">
            <v>6.7</v>
          </cell>
          <cell r="B56" t="str">
            <v>Grade 12 students who achieve 50% and above (composite score) in NLA</v>
          </cell>
        </row>
        <row r="57">
          <cell r="A57" t="str">
            <v>6.8</v>
          </cell>
          <cell r="B57" t="str">
            <v>Grade 10 students that score 2.0 or above (pass mark) in Ethiopian General Secondary Edcuation Certificate</v>
          </cell>
        </row>
        <row r="58">
          <cell r="A58" t="str">
            <v>6.9</v>
          </cell>
          <cell r="B58" t="str">
            <v>Grade 12 students that score 350 or above (pass mark) in Ethiopian Higher Education Entrance Certificate (natural sciences stream)</v>
          </cell>
        </row>
        <row r="59">
          <cell r="A59" t="str">
            <v>6.10</v>
          </cell>
          <cell r="B59" t="str">
            <v>Grade 12 students that score 350 or above (pass mark) in Ethiopian Higher Education Entrance Certificate social sciences stream)</v>
          </cell>
        </row>
        <row r="60">
          <cell r="A60" t="str">
            <v>6.11</v>
          </cell>
          <cell r="B60" t="str">
            <v>Demanded technologies identified through value-chain analysis and transferred to MSEs (number)</v>
          </cell>
        </row>
        <row r="61">
          <cell r="A61" t="str">
            <v>6.12</v>
          </cell>
          <cell r="B61" t="str">
            <v>University graduates (first degree) with degree-relevant employment within 12 months after graduation</v>
          </cell>
        </row>
      </sheetData>
      <sheetData sheetId="5">
        <row r="2">
          <cell r="A2">
            <v>1.1000000000000001</v>
          </cell>
        </row>
        <row r="3">
          <cell r="A3">
            <v>1.2</v>
          </cell>
        </row>
        <row r="4">
          <cell r="A4">
            <v>1.3</v>
          </cell>
        </row>
        <row r="5">
          <cell r="A5">
            <v>1.4</v>
          </cell>
        </row>
        <row r="6">
          <cell r="A6">
            <v>2.1</v>
          </cell>
        </row>
        <row r="7">
          <cell r="A7">
            <v>2.2000000000000002</v>
          </cell>
        </row>
        <row r="8">
          <cell r="A8">
            <v>2.2999999999999998</v>
          </cell>
        </row>
        <row r="9">
          <cell r="A9">
            <v>2.4</v>
          </cell>
        </row>
        <row r="10">
          <cell r="A10">
            <v>2.5</v>
          </cell>
        </row>
        <row r="11">
          <cell r="A11">
            <v>2.6</v>
          </cell>
        </row>
        <row r="12">
          <cell r="A12">
            <v>2.7</v>
          </cell>
        </row>
        <row r="13">
          <cell r="A13">
            <v>2.8</v>
          </cell>
        </row>
        <row r="14">
          <cell r="A14">
            <v>2.9</v>
          </cell>
        </row>
        <row r="15">
          <cell r="A15" t="str">
            <v>2.10</v>
          </cell>
        </row>
        <row r="16">
          <cell r="A16">
            <v>2.11</v>
          </cell>
        </row>
        <row r="17">
          <cell r="A17" t="str">
            <v>2.12</v>
          </cell>
        </row>
        <row r="18">
          <cell r="A18" t="str">
            <v>2.13</v>
          </cell>
        </row>
        <row r="19">
          <cell r="A19" t="str">
            <v>3.1</v>
          </cell>
        </row>
        <row r="20">
          <cell r="A20" t="str">
            <v>3.2</v>
          </cell>
        </row>
        <row r="21">
          <cell r="A21" t="str">
            <v>3.3</v>
          </cell>
        </row>
        <row r="22">
          <cell r="A22" t="str">
            <v>3.4</v>
          </cell>
        </row>
        <row r="23">
          <cell r="A23" t="str">
            <v>3.5</v>
          </cell>
        </row>
        <row r="24">
          <cell r="A24" t="str">
            <v>3.6</v>
          </cell>
        </row>
        <row r="25">
          <cell r="A25" t="str">
            <v>3.7</v>
          </cell>
        </row>
        <row r="26">
          <cell r="A26" t="str">
            <v>4.1</v>
          </cell>
        </row>
        <row r="27">
          <cell r="A27" t="str">
            <v>4.2</v>
          </cell>
        </row>
        <row r="28">
          <cell r="A28" t="str">
            <v>4.3</v>
          </cell>
        </row>
        <row r="29">
          <cell r="A29" t="str">
            <v>4.4</v>
          </cell>
        </row>
        <row r="30">
          <cell r="A30" t="str">
            <v>4.5</v>
          </cell>
        </row>
        <row r="31">
          <cell r="A31" t="str">
            <v>4.6</v>
          </cell>
        </row>
        <row r="32">
          <cell r="A32" t="str">
            <v>4.7</v>
          </cell>
        </row>
        <row r="33">
          <cell r="A33" t="str">
            <v>4.8</v>
          </cell>
        </row>
        <row r="34">
          <cell r="A34" t="str">
            <v>4.9</v>
          </cell>
        </row>
        <row r="35">
          <cell r="A35" t="str">
            <v>5.1</v>
          </cell>
        </row>
        <row r="36">
          <cell r="A36" t="str">
            <v>5.2</v>
          </cell>
        </row>
        <row r="37">
          <cell r="A37" t="str">
            <v>5.3</v>
          </cell>
        </row>
        <row r="38">
          <cell r="A38" t="str">
            <v>5.4</v>
          </cell>
        </row>
        <row r="39">
          <cell r="A39" t="str">
            <v>5.5</v>
          </cell>
        </row>
        <row r="40">
          <cell r="A40" t="str">
            <v>5.6</v>
          </cell>
        </row>
        <row r="41">
          <cell r="A41" t="str">
            <v>5.7</v>
          </cell>
        </row>
        <row r="42">
          <cell r="A42" t="str">
            <v>5.8</v>
          </cell>
        </row>
        <row r="43">
          <cell r="A43" t="str">
            <v>5.9</v>
          </cell>
        </row>
        <row r="44">
          <cell r="A44" t="str">
            <v>6.1</v>
          </cell>
        </row>
        <row r="45">
          <cell r="A45" t="str">
            <v>6.2</v>
          </cell>
        </row>
        <row r="46">
          <cell r="A46" t="str">
            <v>6.3</v>
          </cell>
        </row>
        <row r="47">
          <cell r="A47" t="str">
            <v>6.4</v>
          </cell>
        </row>
        <row r="48">
          <cell r="A48" t="str">
            <v>6.5</v>
          </cell>
        </row>
        <row r="49">
          <cell r="A49" t="str">
            <v>6.6</v>
          </cell>
        </row>
        <row r="50">
          <cell r="A50" t="str">
            <v>6.7</v>
          </cell>
        </row>
        <row r="51">
          <cell r="A51" t="str">
            <v>6.8</v>
          </cell>
        </row>
        <row r="52">
          <cell r="A52" t="str">
            <v>6.9</v>
          </cell>
        </row>
        <row r="53">
          <cell r="A53" t="str">
            <v>6.10</v>
          </cell>
        </row>
        <row r="54">
          <cell r="A54" t="str">
            <v>6.11</v>
          </cell>
        </row>
        <row r="55">
          <cell r="A55" t="str">
            <v>6.12</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ulti-Year Action Plan"/>
      <sheetName val="Components"/>
      <sheetName val="KPI"/>
      <sheetName val="Sheet1"/>
      <sheetName val="Ignore"/>
    </sheetNames>
    <sheetDataSet>
      <sheetData sheetId="0" refreshError="1"/>
      <sheetData sheetId="1" refreshError="1"/>
      <sheetData sheetId="2">
        <row r="5">
          <cell r="I5" t="str">
            <v>Sub-component</v>
          </cell>
          <cell r="K5">
            <v>1</v>
          </cell>
          <cell r="L5">
            <v>1</v>
          </cell>
          <cell r="M5">
            <v>1</v>
          </cell>
        </row>
        <row r="6">
          <cell r="K6">
            <v>2</v>
          </cell>
          <cell r="L6">
            <v>2</v>
          </cell>
          <cell r="M6">
            <v>2</v>
          </cell>
        </row>
        <row r="7">
          <cell r="K7">
            <v>3</v>
          </cell>
          <cell r="L7">
            <v>3</v>
          </cell>
          <cell r="M7">
            <v>3</v>
          </cell>
        </row>
        <row r="8">
          <cell r="K8">
            <v>4</v>
          </cell>
          <cell r="L8">
            <v>4</v>
          </cell>
          <cell r="M8">
            <v>4</v>
          </cell>
        </row>
        <row r="9">
          <cell r="K9">
            <v>5</v>
          </cell>
          <cell r="L9">
            <v>5</v>
          </cell>
        </row>
        <row r="10">
          <cell r="K10">
            <v>6</v>
          </cell>
        </row>
      </sheetData>
      <sheetData sheetId="3">
        <row r="2">
          <cell r="A2">
            <v>1</v>
          </cell>
          <cell r="B2" t="str">
            <v>Finance and management</v>
          </cell>
        </row>
        <row r="3">
          <cell r="A3">
            <v>1.1000000000000001</v>
          </cell>
          <cell r="B3" t="str">
            <v>Government public expenditure on education and training</v>
          </cell>
        </row>
        <row r="4">
          <cell r="A4">
            <v>1.2</v>
          </cell>
          <cell r="B4" t="str">
            <v>Annual operational plans (all implementing bodies) that adequately address all relevant cross-issues</v>
          </cell>
        </row>
        <row r="5">
          <cell r="A5">
            <v>1.3</v>
          </cell>
          <cell r="B5" t="str">
            <v>Schools receiving school report cards as an input to planning and management</v>
          </cell>
        </row>
        <row r="6">
          <cell r="A6">
            <v>1.4</v>
          </cell>
          <cell r="B6" t="str">
            <v>ESDP V implementing 'units' (federal directorates and TVET agency, REBs and TVET agencies, universities) with multi-year strategic plan</v>
          </cell>
        </row>
        <row r="7">
          <cell r="A7">
            <v>2</v>
          </cell>
          <cell r="B7" t="str">
            <v>Access</v>
          </cell>
        </row>
        <row r="8">
          <cell r="A8">
            <v>2.1</v>
          </cell>
          <cell r="B8" t="str">
            <v>Pre-primary GER</v>
          </cell>
        </row>
        <row r="9">
          <cell r="A9">
            <v>2.2000000000000002</v>
          </cell>
          <cell r="B9" t="str">
            <v>Grade 1 NIR</v>
          </cell>
        </row>
        <row r="10">
          <cell r="A10">
            <v>2.2999999999999998</v>
          </cell>
          <cell r="B10" t="str">
            <v>Grades 1-4, including ABE, GER</v>
          </cell>
        </row>
        <row r="11">
          <cell r="A11">
            <v>2.4</v>
          </cell>
          <cell r="B11" t="str">
            <v>Grades 1-4, including ABE, NER</v>
          </cell>
        </row>
        <row r="12">
          <cell r="A12">
            <v>2.5</v>
          </cell>
          <cell r="B12" t="str">
            <v>Grades 5-8, GER</v>
          </cell>
        </row>
        <row r="13">
          <cell r="A13">
            <v>2.6</v>
          </cell>
          <cell r="B13" t="str">
            <v>Grades 5-8, NER</v>
          </cell>
        </row>
        <row r="14">
          <cell r="A14">
            <v>2.7</v>
          </cell>
          <cell r="B14" t="str">
            <v>Grades 1-8, including ABE, GER</v>
          </cell>
        </row>
        <row r="15">
          <cell r="A15">
            <v>2.8</v>
          </cell>
          <cell r="B15" t="str">
            <v>Grades 1-8, including ABE, NER</v>
          </cell>
        </row>
        <row r="16">
          <cell r="A16">
            <v>2.9</v>
          </cell>
          <cell r="B16" t="str">
            <v>Grades 9-10, GER</v>
          </cell>
        </row>
        <row r="17">
          <cell r="A17" t="str">
            <v>2.10</v>
          </cell>
          <cell r="B17" t="str">
            <v>Grades 9-10, NER</v>
          </cell>
        </row>
        <row r="18">
          <cell r="A18">
            <v>2.11</v>
          </cell>
          <cell r="B18" t="str">
            <v>Students enrolled in TVET formal training (number)</v>
          </cell>
        </row>
        <row r="19">
          <cell r="A19" t="str">
            <v>2.12</v>
          </cell>
          <cell r="B19" t="str">
            <v>Undergraduates GER</v>
          </cell>
        </row>
        <row r="20">
          <cell r="A20" t="str">
            <v>2.13</v>
          </cell>
          <cell r="B20" t="str">
            <v>Illiterate 15-60 year olds who have grauated from two-year IFAE course</v>
          </cell>
        </row>
        <row r="21">
          <cell r="A21" t="str">
            <v>3</v>
          </cell>
          <cell r="B21" t="str">
            <v>Efficiency</v>
          </cell>
        </row>
        <row r="22">
          <cell r="A22" t="str">
            <v>3.1</v>
          </cell>
          <cell r="B22" t="str">
            <v>Grade 1 dropout rate</v>
          </cell>
        </row>
        <row r="23">
          <cell r="A23" t="str">
            <v>3.2</v>
          </cell>
          <cell r="B23" t="str">
            <v>Grades 1-8 dropout rate</v>
          </cell>
        </row>
        <row r="24">
          <cell r="A24" t="str">
            <v>3.3</v>
          </cell>
          <cell r="B24" t="str">
            <v>Grades 1-8 repetition rate</v>
          </cell>
        </row>
        <row r="25">
          <cell r="A25" t="str">
            <v>3.4</v>
          </cell>
          <cell r="B25" t="str">
            <v>Survival rate to Grade 5</v>
          </cell>
        </row>
        <row r="26">
          <cell r="A26" t="str">
            <v>3.5</v>
          </cell>
          <cell r="B26" t="str">
            <v>Completion rate to Grade 8</v>
          </cell>
        </row>
        <row r="27">
          <cell r="A27" t="str">
            <v>3.6</v>
          </cell>
          <cell r="B27" t="str">
            <v>MSEs supported through industry extension services (number)</v>
          </cell>
        </row>
        <row r="28">
          <cell r="A28" t="str">
            <v>3.7</v>
          </cell>
          <cell r="B28" t="str">
            <v>Year one undergraduate complete rate</v>
          </cell>
        </row>
        <row r="29">
          <cell r="A29" t="str">
            <v>4</v>
          </cell>
          <cell r="B29" t="str">
            <v>Quality</v>
          </cell>
        </row>
        <row r="30">
          <cell r="A30" t="str">
            <v>4.1</v>
          </cell>
          <cell r="B30" t="str">
            <v>Pre-primary teachers holding the ECCE diploma</v>
          </cell>
        </row>
        <row r="31">
          <cell r="A31" t="str">
            <v>4.2</v>
          </cell>
          <cell r="B31" t="str">
            <v>Grades 1-4 teachers appropriately qualified</v>
          </cell>
        </row>
        <row r="32">
          <cell r="A32" t="str">
            <v>4.3</v>
          </cell>
          <cell r="B32" t="str">
            <v>Teachers in Grades 1-12 that are licensed</v>
          </cell>
        </row>
        <row r="33">
          <cell r="A33" t="str">
            <v>4.4</v>
          </cell>
          <cell r="B33" t="str">
            <v>Primary schools at level three or above classification</v>
          </cell>
        </row>
        <row r="34">
          <cell r="A34" t="str">
            <v>4.5</v>
          </cell>
          <cell r="B34" t="str">
            <v xml:space="preserve">Secondary schools at level three or above classification </v>
          </cell>
        </row>
        <row r="35">
          <cell r="A35" t="str">
            <v>4.6</v>
          </cell>
          <cell r="B35" t="str">
            <v>Schools (Grades 1-12) acess to broadcast and digital technologies assisted instruction [all varieties]</v>
          </cell>
        </row>
        <row r="36">
          <cell r="A36" t="str">
            <v>4.7</v>
          </cell>
          <cell r="B36" t="str">
            <v>TVET completers who are assessed as competent</v>
          </cell>
        </row>
        <row r="37">
          <cell r="A37" t="str">
            <v>4.8</v>
          </cell>
          <cell r="B37" t="str">
            <v>TVET OS approved in all priority sectors (number)</v>
          </cell>
        </row>
        <row r="38">
          <cell r="A38" t="str">
            <v>4.9</v>
          </cell>
          <cell r="B38" t="str">
            <v>Academic staff mix in universities (Bachelor : Master's : Doctorate)</v>
          </cell>
        </row>
        <row r="39">
          <cell r="A39" t="str">
            <v>5</v>
          </cell>
          <cell r="B39" t="str">
            <v>Equity</v>
          </cell>
        </row>
        <row r="40">
          <cell r="A40" t="str">
            <v>5.1</v>
          </cell>
          <cell r="B40" t="str">
            <v>GPI in pre primary (index)</v>
          </cell>
        </row>
        <row r="41">
          <cell r="A41" t="str">
            <v>5.2</v>
          </cell>
          <cell r="B41" t="str">
            <v>GPI in Grades 1-8 (index)</v>
          </cell>
        </row>
        <row r="42">
          <cell r="A42" t="str">
            <v>5.3</v>
          </cell>
          <cell r="B42" t="str">
            <v>GPI in Grades 9-12 (index)</v>
          </cell>
        </row>
        <row r="43">
          <cell r="A43" t="str">
            <v>5.4</v>
          </cell>
          <cell r="B43" t="str">
            <v>Females as a share of students in formal TVET system</v>
          </cell>
        </row>
        <row r="44">
          <cell r="A44" t="str">
            <v>5.5</v>
          </cell>
          <cell r="B44" t="str">
            <v>Females as a share of undergraduate enrolment</v>
          </cell>
        </row>
        <row r="45">
          <cell r="A45" t="str">
            <v>5.6</v>
          </cell>
          <cell r="B45" t="str">
            <v>Females as a share of IFAE (2-year) programme graduates</v>
          </cell>
        </row>
        <row r="46">
          <cell r="A46" t="str">
            <v>5.7</v>
          </cell>
          <cell r="B46" t="str">
            <v>Enrolment rate of children with SNE, Grades 1-8</v>
          </cell>
        </row>
        <row r="47">
          <cell r="A47" t="str">
            <v>5.8</v>
          </cell>
          <cell r="B47" t="str">
            <v>Enrolment rate of children with SNE, Grades 9-12</v>
          </cell>
        </row>
        <row r="48">
          <cell r="A48" t="str">
            <v>5.9</v>
          </cell>
          <cell r="B48" t="str">
            <v>Females as a share of school leaders (principals and supervisors)</v>
          </cell>
        </row>
        <row r="49">
          <cell r="A49" t="str">
            <v>6</v>
          </cell>
          <cell r="B49" t="str">
            <v>Outcomes</v>
          </cell>
        </row>
        <row r="50">
          <cell r="A50" t="str">
            <v>6.1</v>
          </cell>
          <cell r="B50" t="str">
            <v>Grade 2 students reaching 'Below Basic' or above proficiency in reading and comprehension, by language</v>
          </cell>
        </row>
        <row r="51">
          <cell r="A51" t="str">
            <v>6.2</v>
          </cell>
          <cell r="B51" t="str">
            <v>Grade 2 students reaching 'Basic' or above proficiency in reading and comprehension, by language</v>
          </cell>
        </row>
        <row r="52">
          <cell r="A52" t="str">
            <v>6.3</v>
          </cell>
          <cell r="B52" t="str">
            <v>Students assessed reaching basic or above proficiency in the Early Grade Mathematics Assessment (EGMA) (%)</v>
          </cell>
        </row>
        <row r="53">
          <cell r="A53" t="str">
            <v>6.4</v>
          </cell>
          <cell r="B53" t="str">
            <v>Grade 4 students who achieve 50% and above (composite score) in NLA</v>
          </cell>
        </row>
        <row r="54">
          <cell r="A54" t="str">
            <v>6.5</v>
          </cell>
          <cell r="B54" t="str">
            <v>Grade 8 students who achieve 50% and above (composite score) in NLA</v>
          </cell>
        </row>
        <row r="55">
          <cell r="A55" t="str">
            <v>6.6</v>
          </cell>
          <cell r="B55" t="str">
            <v>Grade 10 students who achieve 50% and above (composite score) in NLA</v>
          </cell>
        </row>
        <row r="56">
          <cell r="A56" t="str">
            <v>6.7</v>
          </cell>
          <cell r="B56" t="str">
            <v>Grade 12 students who achieve 50% and above (composite score) in NLA</v>
          </cell>
        </row>
        <row r="57">
          <cell r="A57" t="str">
            <v>6.8</v>
          </cell>
          <cell r="B57" t="str">
            <v>Grade 10 students that score 2.0 or above (pass mark) in Ethiopian General Secondary Edcuation Certificate</v>
          </cell>
        </row>
        <row r="58">
          <cell r="A58" t="str">
            <v>6.9</v>
          </cell>
          <cell r="B58" t="str">
            <v>Grade 12 students that score 350 or above (pass mark) in Ethiopian Higher Education Entrance Certificate (natural sciences stream)</v>
          </cell>
        </row>
        <row r="59">
          <cell r="A59" t="str">
            <v>6.10</v>
          </cell>
          <cell r="B59" t="str">
            <v>Grade 12 students that score 350 or above (pass mark) in Ethiopian Higher Education Entrance Certificate social sciences stream)</v>
          </cell>
        </row>
        <row r="60">
          <cell r="A60" t="str">
            <v>6.11</v>
          </cell>
          <cell r="B60" t="str">
            <v>Demanded technologies identified through value-chain analysis and transferred to MSEs (number)</v>
          </cell>
        </row>
        <row r="61">
          <cell r="A61" t="str">
            <v>6.12</v>
          </cell>
          <cell r="B61" t="str">
            <v>University graduates (first degree) with degree-relevant employment within 12 months after graduation</v>
          </cell>
        </row>
      </sheetData>
      <sheetData sheetId="4">
        <row r="2">
          <cell r="A2">
            <v>1.1000000000000001</v>
          </cell>
        </row>
        <row r="3">
          <cell r="A3">
            <v>1.2</v>
          </cell>
        </row>
        <row r="4">
          <cell r="A4">
            <v>1.3</v>
          </cell>
        </row>
        <row r="5">
          <cell r="A5">
            <v>1.4</v>
          </cell>
        </row>
        <row r="6">
          <cell r="A6">
            <v>2.1</v>
          </cell>
        </row>
        <row r="7">
          <cell r="A7">
            <v>2.2000000000000002</v>
          </cell>
        </row>
        <row r="8">
          <cell r="A8">
            <v>2.2999999999999998</v>
          </cell>
        </row>
        <row r="9">
          <cell r="A9">
            <v>2.4</v>
          </cell>
        </row>
        <row r="10">
          <cell r="A10">
            <v>2.5</v>
          </cell>
        </row>
        <row r="11">
          <cell r="A11">
            <v>2.6</v>
          </cell>
        </row>
        <row r="12">
          <cell r="A12">
            <v>2.7</v>
          </cell>
        </row>
        <row r="13">
          <cell r="A13">
            <v>2.8</v>
          </cell>
        </row>
        <row r="14">
          <cell r="A14">
            <v>2.9</v>
          </cell>
        </row>
        <row r="15">
          <cell r="A15" t="str">
            <v>2.10</v>
          </cell>
        </row>
        <row r="16">
          <cell r="A16">
            <v>2.11</v>
          </cell>
        </row>
        <row r="17">
          <cell r="A17" t="str">
            <v>2.12</v>
          </cell>
        </row>
        <row r="18">
          <cell r="A18" t="str">
            <v>2.13</v>
          </cell>
        </row>
        <row r="19">
          <cell r="A19" t="str">
            <v>3.1</v>
          </cell>
        </row>
        <row r="20">
          <cell r="A20" t="str">
            <v>3.2</v>
          </cell>
        </row>
        <row r="21">
          <cell r="A21" t="str">
            <v>3.3</v>
          </cell>
        </row>
        <row r="22">
          <cell r="A22" t="str">
            <v>3.4</v>
          </cell>
        </row>
        <row r="23">
          <cell r="A23" t="str">
            <v>3.5</v>
          </cell>
        </row>
        <row r="24">
          <cell r="A24" t="str">
            <v>3.6</v>
          </cell>
        </row>
        <row r="25">
          <cell r="A25" t="str">
            <v>3.7</v>
          </cell>
        </row>
        <row r="26">
          <cell r="A26" t="str">
            <v>4.1</v>
          </cell>
        </row>
        <row r="27">
          <cell r="A27" t="str">
            <v>4.2</v>
          </cell>
        </row>
        <row r="28">
          <cell r="A28" t="str">
            <v>4.3</v>
          </cell>
        </row>
        <row r="29">
          <cell r="A29" t="str">
            <v>4.4</v>
          </cell>
        </row>
        <row r="30">
          <cell r="A30" t="str">
            <v>4.5</v>
          </cell>
        </row>
        <row r="31">
          <cell r="A31" t="str">
            <v>4.6</v>
          </cell>
        </row>
        <row r="32">
          <cell r="A32" t="str">
            <v>4.7</v>
          </cell>
        </row>
        <row r="33">
          <cell r="A33" t="str">
            <v>4.8</v>
          </cell>
        </row>
        <row r="34">
          <cell r="A34" t="str">
            <v>4.9</v>
          </cell>
        </row>
        <row r="35">
          <cell r="A35" t="str">
            <v>5.1</v>
          </cell>
        </row>
        <row r="36">
          <cell r="A36" t="str">
            <v>5.2</v>
          </cell>
        </row>
        <row r="37">
          <cell r="A37" t="str">
            <v>5.3</v>
          </cell>
        </row>
        <row r="38">
          <cell r="A38" t="str">
            <v>5.4</v>
          </cell>
        </row>
        <row r="39">
          <cell r="A39" t="str">
            <v>5.5</v>
          </cell>
        </row>
        <row r="40">
          <cell r="A40" t="str">
            <v>5.6</v>
          </cell>
        </row>
        <row r="41">
          <cell r="A41" t="str">
            <v>5.7</v>
          </cell>
        </row>
        <row r="42">
          <cell r="A42" t="str">
            <v>5.8</v>
          </cell>
        </row>
        <row r="43">
          <cell r="A43" t="str">
            <v>5.9</v>
          </cell>
        </row>
        <row r="44">
          <cell r="A44" t="str">
            <v>6.1</v>
          </cell>
        </row>
        <row r="45">
          <cell r="A45" t="str">
            <v>6.2</v>
          </cell>
        </row>
        <row r="46">
          <cell r="A46" t="str">
            <v>6.3</v>
          </cell>
        </row>
        <row r="47">
          <cell r="A47" t="str">
            <v>6.4</v>
          </cell>
        </row>
        <row r="48">
          <cell r="A48" t="str">
            <v>6.5</v>
          </cell>
        </row>
        <row r="49">
          <cell r="A49" t="str">
            <v>6.6</v>
          </cell>
        </row>
        <row r="50">
          <cell r="A50" t="str">
            <v>6.7</v>
          </cell>
        </row>
        <row r="51">
          <cell r="A51" t="str">
            <v>6.8</v>
          </cell>
        </row>
        <row r="52">
          <cell r="A52" t="str">
            <v>6.9</v>
          </cell>
        </row>
        <row r="53">
          <cell r="A53" t="str">
            <v>6.10</v>
          </cell>
        </row>
        <row r="54">
          <cell r="A54" t="str">
            <v>6.11</v>
          </cell>
        </row>
        <row r="55">
          <cell r="A55" t="str">
            <v>6.12</v>
          </cell>
        </row>
      </sheetData>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P3"/>
      <sheetName val="PP3"/>
      <sheetName val="Components"/>
      <sheetName val="KPI"/>
      <sheetName val="Sheet1"/>
      <sheetName val="Ignore"/>
      <sheetName val="Sheet2"/>
      <sheetName val="Sheet3"/>
    </sheetNames>
    <sheetDataSet>
      <sheetData sheetId="0">
        <row r="8">
          <cell r="AA8" t="str">
            <v>Ministry of Education</v>
          </cell>
        </row>
        <row r="9">
          <cell r="AA9" t="str">
            <v>Afar REB</v>
          </cell>
        </row>
        <row r="10">
          <cell r="AA10" t="str">
            <v>Amhara REB</v>
          </cell>
        </row>
        <row r="11">
          <cell r="AA11" t="str">
            <v>Benishangul-Gumuz REB</v>
          </cell>
        </row>
        <row r="12">
          <cell r="AA12" t="str">
            <v>Dire Dawa REB</v>
          </cell>
        </row>
        <row r="13">
          <cell r="AA13" t="str">
            <v>Gambela REB</v>
          </cell>
        </row>
        <row r="14">
          <cell r="AA14" t="str">
            <v>Harari REB</v>
          </cell>
        </row>
        <row r="15">
          <cell r="AA15" t="str">
            <v>Oromia REB</v>
          </cell>
        </row>
        <row r="16">
          <cell r="AA16" t="str">
            <v>Somali REB</v>
          </cell>
        </row>
        <row r="17">
          <cell r="AA17" t="str">
            <v>SNNPR REB</v>
          </cell>
        </row>
        <row r="18">
          <cell r="AA18" t="str">
            <v>Tigray REB</v>
          </cell>
        </row>
        <row r="19">
          <cell r="AA19" t="str">
            <v>Abbiy Addi CTE</v>
          </cell>
        </row>
        <row r="20">
          <cell r="AA20" t="str">
            <v>Adola CTE</v>
          </cell>
        </row>
        <row r="21">
          <cell r="AA21" t="str">
            <v>Adwa CTE</v>
          </cell>
        </row>
        <row r="22">
          <cell r="AA22" t="str">
            <v>Arba Minch CTE</v>
          </cell>
        </row>
        <row r="23">
          <cell r="AA23" t="str">
            <v>Asaita CTE</v>
          </cell>
        </row>
        <row r="24">
          <cell r="AA24" t="str">
            <v>Asella CTE</v>
          </cell>
        </row>
        <row r="25">
          <cell r="AA25" t="str">
            <v>Bonga CTE</v>
          </cell>
        </row>
        <row r="26">
          <cell r="AA26" t="str">
            <v>Bule Hora CTE</v>
          </cell>
        </row>
        <row r="27">
          <cell r="AA27" t="str">
            <v>Chiro CTE</v>
          </cell>
        </row>
        <row r="28">
          <cell r="AA28" t="str">
            <v>Dambi Dollo CTE</v>
          </cell>
        </row>
        <row r="29">
          <cell r="AA29" t="str">
            <v>Debre Birhan CTE</v>
          </cell>
        </row>
        <row r="30">
          <cell r="AA30" t="str">
            <v>Debre Markos CTE</v>
          </cell>
        </row>
        <row r="31">
          <cell r="AA31" t="str">
            <v>Debre Tabor CTE</v>
          </cell>
        </row>
        <row r="32">
          <cell r="AA32" t="str">
            <v>Dessie CTE</v>
          </cell>
        </row>
        <row r="33">
          <cell r="AA33" t="str">
            <v>Dilla CTE</v>
          </cell>
        </row>
        <row r="34">
          <cell r="AA34" t="str">
            <v>Fiche CTE</v>
          </cell>
        </row>
        <row r="35">
          <cell r="AA35" t="str">
            <v>Finote Selam CTE</v>
          </cell>
        </row>
        <row r="36">
          <cell r="AA36" t="str">
            <v>Gambella CTE</v>
          </cell>
        </row>
        <row r="37">
          <cell r="AA37" t="str">
            <v>GilGil Beles CTE</v>
          </cell>
        </row>
        <row r="38">
          <cell r="AA38" t="str">
            <v>Gode CTE</v>
          </cell>
        </row>
        <row r="39">
          <cell r="AA39" t="str">
            <v>Gondar CTE</v>
          </cell>
        </row>
        <row r="40">
          <cell r="AA40" t="str">
            <v>Harar CTE</v>
          </cell>
        </row>
        <row r="41">
          <cell r="AA41" t="str">
            <v>Hawassa CTE</v>
          </cell>
        </row>
        <row r="42">
          <cell r="AA42" t="str">
            <v xml:space="preserve">Hosanna CTE </v>
          </cell>
        </row>
        <row r="43">
          <cell r="AA43" t="str">
            <v>Injibara CTE</v>
          </cell>
        </row>
        <row r="44">
          <cell r="AA44" t="str">
            <v>Jijiga CTE</v>
          </cell>
        </row>
        <row r="45">
          <cell r="AA45" t="str">
            <v>Jimma CTE</v>
          </cell>
        </row>
        <row r="46">
          <cell r="AA46" t="str">
            <v>Kemisse CTE</v>
          </cell>
        </row>
        <row r="47">
          <cell r="AA47" t="str">
            <v>Kotebe CTE</v>
          </cell>
        </row>
        <row r="48">
          <cell r="AA48" t="str">
            <v>Mettu CTE</v>
          </cell>
        </row>
        <row r="49">
          <cell r="AA49" t="str">
            <v>Mizan CTE</v>
          </cell>
        </row>
        <row r="50">
          <cell r="AA50" t="str">
            <v>Nekemte CTE</v>
          </cell>
        </row>
        <row r="51">
          <cell r="AA51" t="str">
            <v>Robe CTE</v>
          </cell>
        </row>
        <row r="52">
          <cell r="AA52" t="str">
            <v>Sebeta CTE</v>
          </cell>
        </row>
        <row r="53">
          <cell r="AA53" t="str">
            <v>Sekota CTE</v>
          </cell>
        </row>
        <row r="54">
          <cell r="AA54" t="str">
            <v>Shambu CTE</v>
          </cell>
        </row>
        <row r="55">
          <cell r="AA55" t="str">
            <v>Woldia CTE</v>
          </cell>
        </row>
        <row r="56">
          <cell r="AA56" t="str">
            <v>Addis Ababa University</v>
          </cell>
        </row>
        <row r="57">
          <cell r="AA57" t="str">
            <v>Adigrat University</v>
          </cell>
        </row>
        <row r="58">
          <cell r="AA58" t="str">
            <v>Ambo University</v>
          </cell>
        </row>
        <row r="59">
          <cell r="AA59" t="str">
            <v>Arba Minch University</v>
          </cell>
        </row>
        <row r="60">
          <cell r="AA60" t="str">
            <v>Assossa University</v>
          </cell>
        </row>
        <row r="61">
          <cell r="AA61" t="str">
            <v>Axum University</v>
          </cell>
        </row>
        <row r="62">
          <cell r="AA62" t="str">
            <v>Bahir Dar University</v>
          </cell>
        </row>
        <row r="63">
          <cell r="AA63" t="str">
            <v>Debre Berhan University</v>
          </cell>
        </row>
        <row r="64">
          <cell r="AA64" t="str">
            <v>Debre Markos University</v>
          </cell>
        </row>
        <row r="65">
          <cell r="AA65" t="str">
            <v>Dilla University</v>
          </cell>
        </row>
        <row r="66">
          <cell r="AA66" t="str">
            <v>Haramaya University</v>
          </cell>
        </row>
        <row r="67">
          <cell r="AA67" t="str">
            <v>Hawassa University</v>
          </cell>
        </row>
        <row r="68">
          <cell r="AA68" t="str">
            <v>Jigjiga University</v>
          </cell>
        </row>
        <row r="69">
          <cell r="AA69" t="str">
            <v>Jimma University</v>
          </cell>
        </row>
        <row r="70">
          <cell r="AA70" t="str">
            <v>Medawollabu University</v>
          </cell>
        </row>
        <row r="71">
          <cell r="AA71" t="str">
            <v>Mekelle University</v>
          </cell>
        </row>
        <row r="72">
          <cell r="AA72" t="str">
            <v>Wolaita-Sodo University</v>
          </cell>
        </row>
        <row r="73">
          <cell r="AA73" t="str">
            <v>Woldia University</v>
          </cell>
        </row>
        <row r="74">
          <cell r="AA74" t="str">
            <v>Wollega University</v>
          </cell>
        </row>
        <row r="75">
          <cell r="AA75" t="str">
            <v>Wollo University</v>
          </cell>
        </row>
      </sheetData>
      <sheetData sheetId="1"/>
      <sheetData sheetId="2">
        <row r="4">
          <cell r="E4">
            <v>1</v>
          </cell>
        </row>
        <row r="5">
          <cell r="K5">
            <v>1</v>
          </cell>
          <cell r="L5">
            <v>1</v>
          </cell>
          <cell r="M5">
            <v>1</v>
          </cell>
        </row>
        <row r="6">
          <cell r="K6">
            <v>2</v>
          </cell>
          <cell r="L6">
            <v>2</v>
          </cell>
          <cell r="M6">
            <v>2</v>
          </cell>
        </row>
        <row r="7">
          <cell r="K7">
            <v>3</v>
          </cell>
          <cell r="L7">
            <v>3</v>
          </cell>
          <cell r="M7">
            <v>3</v>
          </cell>
        </row>
        <row r="8">
          <cell r="K8">
            <v>4</v>
          </cell>
          <cell r="L8">
            <v>4</v>
          </cell>
          <cell r="M8">
            <v>4</v>
          </cell>
        </row>
        <row r="9">
          <cell r="K9">
            <v>5</v>
          </cell>
          <cell r="L9">
            <v>5</v>
          </cell>
        </row>
        <row r="10">
          <cell r="K10">
            <v>6</v>
          </cell>
        </row>
      </sheetData>
      <sheetData sheetId="3">
        <row r="2">
          <cell r="A2">
            <v>1</v>
          </cell>
          <cell r="B2" t="str">
            <v>Finance and management</v>
          </cell>
        </row>
        <row r="3">
          <cell r="A3">
            <v>1.1000000000000001</v>
          </cell>
          <cell r="B3" t="str">
            <v>Government public expenditure on education and training</v>
          </cell>
        </row>
        <row r="4">
          <cell r="A4">
            <v>1.2</v>
          </cell>
          <cell r="B4" t="str">
            <v>Annual operational plans (all implementing bodies) that adequately address all relevant cross-issues</v>
          </cell>
        </row>
        <row r="5">
          <cell r="A5">
            <v>1.3</v>
          </cell>
          <cell r="B5" t="str">
            <v>Schools receiving school report cards as an input to planning and management</v>
          </cell>
        </row>
        <row r="6">
          <cell r="A6">
            <v>1.4</v>
          </cell>
          <cell r="B6" t="str">
            <v>ESDP V implementing 'units' (federal directorates and TVET agency, REBs and TVET agencies, universities) with multi-year strategic plan</v>
          </cell>
        </row>
        <row r="7">
          <cell r="A7">
            <v>2</v>
          </cell>
          <cell r="B7" t="str">
            <v>Access</v>
          </cell>
        </row>
        <row r="8">
          <cell r="A8">
            <v>2.1</v>
          </cell>
          <cell r="B8" t="str">
            <v>Pre-primary GER</v>
          </cell>
        </row>
        <row r="9">
          <cell r="A9">
            <v>2.2000000000000002</v>
          </cell>
          <cell r="B9" t="str">
            <v>Grade 1 NIR</v>
          </cell>
        </row>
        <row r="10">
          <cell r="A10">
            <v>2.2999999999999998</v>
          </cell>
          <cell r="B10" t="str">
            <v>Grades 1-4, including ABE, GER</v>
          </cell>
        </row>
        <row r="11">
          <cell r="A11">
            <v>2.4</v>
          </cell>
          <cell r="B11" t="str">
            <v>Grades 1-4, including ABE, NER</v>
          </cell>
        </row>
        <row r="12">
          <cell r="A12">
            <v>2.5</v>
          </cell>
          <cell r="B12" t="str">
            <v>Grades 5-8, GER</v>
          </cell>
        </row>
        <row r="13">
          <cell r="A13">
            <v>2.6</v>
          </cell>
          <cell r="B13" t="str">
            <v>Grades 5-8, NER</v>
          </cell>
        </row>
        <row r="14">
          <cell r="A14">
            <v>2.7</v>
          </cell>
          <cell r="B14" t="str">
            <v>Grades 1-8, including ABE, GER</v>
          </cell>
        </row>
        <row r="15">
          <cell r="A15">
            <v>2.8</v>
          </cell>
          <cell r="B15" t="str">
            <v>Grades 1-8, including ABE, NER</v>
          </cell>
        </row>
        <row r="16">
          <cell r="A16">
            <v>2.9</v>
          </cell>
          <cell r="B16" t="str">
            <v>Grades 9-10, GER</v>
          </cell>
        </row>
        <row r="17">
          <cell r="A17" t="str">
            <v>2.10</v>
          </cell>
          <cell r="B17" t="str">
            <v>Grades 9-10, NER</v>
          </cell>
        </row>
        <row r="18">
          <cell r="A18">
            <v>2.11</v>
          </cell>
          <cell r="B18" t="str">
            <v>Students enrolled in TVET formal training (number)</v>
          </cell>
        </row>
        <row r="19">
          <cell r="A19" t="str">
            <v>2.12</v>
          </cell>
          <cell r="B19" t="str">
            <v>Undergraduates GER</v>
          </cell>
        </row>
        <row r="20">
          <cell r="A20" t="str">
            <v>2.13</v>
          </cell>
          <cell r="B20" t="str">
            <v>Illiterate 15-60 year olds who have grauated from two-year IFAE course</v>
          </cell>
        </row>
        <row r="21">
          <cell r="A21" t="str">
            <v>3</v>
          </cell>
          <cell r="B21" t="str">
            <v>Efficiency</v>
          </cell>
        </row>
        <row r="22">
          <cell r="A22" t="str">
            <v>3.1</v>
          </cell>
          <cell r="B22" t="str">
            <v>Grade 1 dropout rate</v>
          </cell>
        </row>
        <row r="23">
          <cell r="A23" t="str">
            <v>3.2</v>
          </cell>
          <cell r="B23" t="str">
            <v>Grades 1-8 dropout rate</v>
          </cell>
        </row>
        <row r="24">
          <cell r="A24" t="str">
            <v>3.3</v>
          </cell>
          <cell r="B24" t="str">
            <v>Grades 1-8 repetition rate</v>
          </cell>
        </row>
        <row r="25">
          <cell r="A25" t="str">
            <v>3.4</v>
          </cell>
          <cell r="B25" t="str">
            <v>Survival rate to Grade 5</v>
          </cell>
        </row>
        <row r="26">
          <cell r="A26" t="str">
            <v>3.5</v>
          </cell>
          <cell r="B26" t="str">
            <v>Completion rate to Grade 8</v>
          </cell>
        </row>
        <row r="27">
          <cell r="A27" t="str">
            <v>3.6</v>
          </cell>
          <cell r="B27" t="str">
            <v>MSEs supported through industry extension services (number)</v>
          </cell>
        </row>
        <row r="28">
          <cell r="A28" t="str">
            <v>3.7</v>
          </cell>
          <cell r="B28" t="str">
            <v>Year one undergraduate complete rate</v>
          </cell>
        </row>
        <row r="29">
          <cell r="A29" t="str">
            <v>4</v>
          </cell>
          <cell r="B29" t="str">
            <v>Quality</v>
          </cell>
        </row>
        <row r="30">
          <cell r="A30" t="str">
            <v>4.1</v>
          </cell>
          <cell r="B30" t="str">
            <v>Pre-primary teachers holding the ECCE diploma</v>
          </cell>
        </row>
        <row r="31">
          <cell r="A31" t="str">
            <v>4.2</v>
          </cell>
          <cell r="B31" t="str">
            <v>Grades 1-4 teachers appropriately qualified</v>
          </cell>
        </row>
        <row r="32">
          <cell r="A32" t="str">
            <v>4.3</v>
          </cell>
          <cell r="B32" t="str">
            <v>Teachers in Grades 1-12 that are licensed</v>
          </cell>
        </row>
        <row r="33">
          <cell r="A33" t="str">
            <v>4.4</v>
          </cell>
          <cell r="B33" t="str">
            <v>Primary schools at level three or above classification</v>
          </cell>
        </row>
        <row r="34">
          <cell r="A34" t="str">
            <v>4.5</v>
          </cell>
          <cell r="B34" t="str">
            <v xml:space="preserve">Secondary schools at level three or above classification </v>
          </cell>
        </row>
        <row r="35">
          <cell r="A35" t="str">
            <v>4.6</v>
          </cell>
          <cell r="B35" t="str">
            <v>Schools (Grades 1-12) acess to broadcast and digital technologies assisted instruction [all varieties]</v>
          </cell>
        </row>
        <row r="36">
          <cell r="A36" t="str">
            <v>4.7</v>
          </cell>
          <cell r="B36" t="str">
            <v>TVET completers who are assessed as competent</v>
          </cell>
        </row>
        <row r="37">
          <cell r="A37" t="str">
            <v>4.8</v>
          </cell>
          <cell r="B37" t="str">
            <v>TVET OS approved in all priority sectors (number)</v>
          </cell>
        </row>
        <row r="38">
          <cell r="A38" t="str">
            <v>4.9</v>
          </cell>
          <cell r="B38" t="str">
            <v>Academic staff mix in universities (Bachelor : Master's : Doctorate)</v>
          </cell>
        </row>
        <row r="39">
          <cell r="A39" t="str">
            <v>5</v>
          </cell>
          <cell r="B39" t="str">
            <v>Equity</v>
          </cell>
        </row>
        <row r="40">
          <cell r="A40" t="str">
            <v>5.1</v>
          </cell>
          <cell r="B40" t="str">
            <v>GPI in pre primary (index)</v>
          </cell>
        </row>
        <row r="41">
          <cell r="A41" t="str">
            <v>5.2</v>
          </cell>
          <cell r="B41" t="str">
            <v>GPI in Grades 1-8 (index)</v>
          </cell>
        </row>
        <row r="42">
          <cell r="A42" t="str">
            <v>5.3</v>
          </cell>
          <cell r="B42" t="str">
            <v>GPI in Grades 9-12 (index)</v>
          </cell>
        </row>
        <row r="43">
          <cell r="A43" t="str">
            <v>5.4</v>
          </cell>
          <cell r="B43" t="str">
            <v>Females as a share of students in formal TVET system</v>
          </cell>
        </row>
        <row r="44">
          <cell r="A44" t="str">
            <v>5.5</v>
          </cell>
          <cell r="B44" t="str">
            <v>Females as a share of undergraduate enrolment</v>
          </cell>
        </row>
        <row r="45">
          <cell r="A45" t="str">
            <v>5.6</v>
          </cell>
          <cell r="B45" t="str">
            <v>Females as a share of IFAE (2-year) programme graduates</v>
          </cell>
        </row>
        <row r="46">
          <cell r="A46" t="str">
            <v>5.7</v>
          </cell>
          <cell r="B46" t="str">
            <v>Enrolment rate of children with SNE, Grades 1-8</v>
          </cell>
        </row>
        <row r="47">
          <cell r="A47" t="str">
            <v>5.8</v>
          </cell>
          <cell r="B47" t="str">
            <v>Enrolment rate of children with SNE, Grades 9-12</v>
          </cell>
        </row>
        <row r="48">
          <cell r="A48" t="str">
            <v>5.9</v>
          </cell>
          <cell r="B48" t="str">
            <v>Females as a share of school leaders (principals and supervisors)</v>
          </cell>
        </row>
        <row r="49">
          <cell r="A49" t="str">
            <v>6</v>
          </cell>
          <cell r="B49" t="str">
            <v>Outcomes</v>
          </cell>
        </row>
        <row r="50">
          <cell r="A50" t="str">
            <v>6.1</v>
          </cell>
          <cell r="B50" t="str">
            <v>Grade 2 students reaching 'Below Basic' or above proficiency in reading and comprehension, by language</v>
          </cell>
        </row>
        <row r="51">
          <cell r="A51" t="str">
            <v>6.2</v>
          </cell>
          <cell r="B51" t="str">
            <v>Grade 2 students reaching 'Basic' or above proficiency in reading and comprehension, by language</v>
          </cell>
        </row>
        <row r="52">
          <cell r="A52" t="str">
            <v>6.3</v>
          </cell>
          <cell r="B52" t="str">
            <v>Students assessed reaching basic or above proficiency in the Early Grade Mathematics Assessment (EGMA) (%)</v>
          </cell>
        </row>
        <row r="53">
          <cell r="A53" t="str">
            <v>6.4</v>
          </cell>
          <cell r="B53" t="str">
            <v>Grade 4 students who achieve 50% and above (composite score) in NLA</v>
          </cell>
        </row>
        <row r="54">
          <cell r="A54" t="str">
            <v>6.5</v>
          </cell>
          <cell r="B54" t="str">
            <v>Grade 8 students who achieve 50% and above (composite score) in NLA</v>
          </cell>
        </row>
        <row r="55">
          <cell r="A55" t="str">
            <v>6.6</v>
          </cell>
          <cell r="B55" t="str">
            <v>Grade 10 students who achieve 50% and above (composite score) in NLA</v>
          </cell>
        </row>
        <row r="56">
          <cell r="A56" t="str">
            <v>6.7</v>
          </cell>
          <cell r="B56" t="str">
            <v>Grade 12 students who achieve 50% and above (composite score) in NLA</v>
          </cell>
        </row>
        <row r="57">
          <cell r="A57" t="str">
            <v>6.8</v>
          </cell>
          <cell r="B57" t="str">
            <v>Grade 10 students that score 2.0 or above (pass mark) in Ethiopian General Secondary Edcuation Certificate</v>
          </cell>
        </row>
        <row r="58">
          <cell r="A58" t="str">
            <v>6.9</v>
          </cell>
          <cell r="B58" t="str">
            <v>Grade 12 students that score 350 or above (pass mark) in Ethiopian Higher Education Entrance Certificate (natural sciences stream)</v>
          </cell>
        </row>
        <row r="59">
          <cell r="A59" t="str">
            <v>6.10</v>
          </cell>
          <cell r="B59" t="str">
            <v>Grade 12 students that score 350 or above (pass mark) in Ethiopian Higher Education Entrance Certificate social sciences stream)</v>
          </cell>
        </row>
        <row r="60">
          <cell r="A60" t="str">
            <v>6.11</v>
          </cell>
          <cell r="B60" t="str">
            <v>Demanded technologies identified through value-chain analysis and transferred to MSEs (number)</v>
          </cell>
        </row>
        <row r="61">
          <cell r="A61" t="str">
            <v>6.12</v>
          </cell>
          <cell r="B61" t="str">
            <v>University graduates (first degree) with degree-relevant employment within 12 months after graduation</v>
          </cell>
        </row>
      </sheetData>
      <sheetData sheetId="4">
        <row r="2">
          <cell r="A2">
            <v>1.1000000000000001</v>
          </cell>
        </row>
        <row r="3">
          <cell r="A3">
            <v>1.2</v>
          </cell>
        </row>
        <row r="4">
          <cell r="A4">
            <v>1.3</v>
          </cell>
        </row>
        <row r="5">
          <cell r="A5">
            <v>1.4</v>
          </cell>
        </row>
        <row r="6">
          <cell r="A6">
            <v>2.1</v>
          </cell>
        </row>
        <row r="7">
          <cell r="A7">
            <v>2.2000000000000002</v>
          </cell>
        </row>
        <row r="8">
          <cell r="A8">
            <v>2.2999999999999998</v>
          </cell>
        </row>
        <row r="9">
          <cell r="A9">
            <v>2.4</v>
          </cell>
        </row>
        <row r="10">
          <cell r="A10">
            <v>2.5</v>
          </cell>
        </row>
        <row r="11">
          <cell r="A11">
            <v>2.6</v>
          </cell>
        </row>
        <row r="12">
          <cell r="A12">
            <v>2.7</v>
          </cell>
        </row>
        <row r="13">
          <cell r="A13">
            <v>2.8</v>
          </cell>
        </row>
        <row r="14">
          <cell r="A14">
            <v>2.9</v>
          </cell>
        </row>
        <row r="15">
          <cell r="A15" t="str">
            <v>2.10</v>
          </cell>
        </row>
        <row r="16">
          <cell r="A16">
            <v>2.11</v>
          </cell>
        </row>
        <row r="17">
          <cell r="A17" t="str">
            <v>2.12</v>
          </cell>
        </row>
        <row r="18">
          <cell r="A18" t="str">
            <v>2.13</v>
          </cell>
        </row>
        <row r="19">
          <cell r="A19" t="str">
            <v>3.1</v>
          </cell>
        </row>
        <row r="20">
          <cell r="A20" t="str">
            <v>3.2</v>
          </cell>
        </row>
        <row r="21">
          <cell r="A21" t="str">
            <v>3.3</v>
          </cell>
        </row>
        <row r="22">
          <cell r="A22" t="str">
            <v>3.4</v>
          </cell>
        </row>
        <row r="23">
          <cell r="A23" t="str">
            <v>3.5</v>
          </cell>
        </row>
        <row r="24">
          <cell r="A24" t="str">
            <v>3.6</v>
          </cell>
        </row>
        <row r="25">
          <cell r="A25" t="str">
            <v>3.7</v>
          </cell>
        </row>
        <row r="26">
          <cell r="A26" t="str">
            <v>4.1</v>
          </cell>
        </row>
        <row r="27">
          <cell r="A27" t="str">
            <v>4.2</v>
          </cell>
        </row>
        <row r="28">
          <cell r="A28" t="str">
            <v>4.3</v>
          </cell>
        </row>
        <row r="29">
          <cell r="A29" t="str">
            <v>4.4</v>
          </cell>
        </row>
        <row r="30">
          <cell r="A30" t="str">
            <v>4.5</v>
          </cell>
        </row>
        <row r="31">
          <cell r="A31" t="str">
            <v>4.6</v>
          </cell>
        </row>
        <row r="32">
          <cell r="A32" t="str">
            <v>4.7</v>
          </cell>
        </row>
        <row r="33">
          <cell r="A33" t="str">
            <v>4.8</v>
          </cell>
        </row>
        <row r="34">
          <cell r="A34" t="str">
            <v>4.9</v>
          </cell>
        </row>
        <row r="35">
          <cell r="A35" t="str">
            <v>5.1</v>
          </cell>
        </row>
        <row r="36">
          <cell r="A36" t="str">
            <v>5.2</v>
          </cell>
        </row>
        <row r="37">
          <cell r="A37" t="str">
            <v>5.3</v>
          </cell>
        </row>
        <row r="38">
          <cell r="A38" t="str">
            <v>5.4</v>
          </cell>
        </row>
        <row r="39">
          <cell r="A39" t="str">
            <v>5.5</v>
          </cell>
        </row>
        <row r="40">
          <cell r="A40" t="str">
            <v>5.6</v>
          </cell>
        </row>
        <row r="41">
          <cell r="A41" t="str">
            <v>5.7</v>
          </cell>
        </row>
        <row r="42">
          <cell r="A42" t="str">
            <v>5.8</v>
          </cell>
        </row>
        <row r="43">
          <cell r="A43" t="str">
            <v>5.9</v>
          </cell>
        </row>
        <row r="44">
          <cell r="A44" t="str">
            <v>6.1</v>
          </cell>
        </row>
        <row r="45">
          <cell r="A45" t="str">
            <v>6.2</v>
          </cell>
        </row>
        <row r="46">
          <cell r="A46" t="str">
            <v>6.3</v>
          </cell>
        </row>
        <row r="47">
          <cell r="A47" t="str">
            <v>6.4</v>
          </cell>
        </row>
        <row r="48">
          <cell r="A48" t="str">
            <v>6.5</v>
          </cell>
        </row>
        <row r="49">
          <cell r="A49" t="str">
            <v>6.6</v>
          </cell>
        </row>
        <row r="50">
          <cell r="A50" t="str">
            <v>6.7</v>
          </cell>
        </row>
        <row r="51">
          <cell r="A51" t="str">
            <v>6.8</v>
          </cell>
        </row>
        <row r="52">
          <cell r="A52" t="str">
            <v>6.9</v>
          </cell>
        </row>
        <row r="53">
          <cell r="A53" t="str">
            <v>6.10</v>
          </cell>
        </row>
        <row r="54">
          <cell r="A54" t="str">
            <v>6.11</v>
          </cell>
        </row>
        <row r="55">
          <cell r="A55" t="str">
            <v>6.12</v>
          </cell>
        </row>
      </sheetData>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VET-Multi-Year Action Plan"/>
      <sheetName val="Components"/>
      <sheetName val="KPI"/>
      <sheetName val="Sheet1"/>
      <sheetName val="Ignore"/>
      <sheetName val="Summary PP5"/>
    </sheetNames>
    <sheetDataSet>
      <sheetData sheetId="0"/>
      <sheetData sheetId="1"/>
      <sheetData sheetId="2">
        <row r="4">
          <cell r="G4" t="str">
            <v>Capacity development for improved management</v>
          </cell>
        </row>
        <row r="5">
          <cell r="K5">
            <v>1</v>
          </cell>
          <cell r="L5">
            <v>1</v>
          </cell>
          <cell r="M5">
            <v>1</v>
          </cell>
        </row>
        <row r="6">
          <cell r="K6">
            <v>2</v>
          </cell>
          <cell r="L6">
            <v>2</v>
          </cell>
          <cell r="M6">
            <v>2</v>
          </cell>
        </row>
        <row r="7">
          <cell r="K7">
            <v>3</v>
          </cell>
          <cell r="L7">
            <v>3</v>
          </cell>
          <cell r="M7">
            <v>3</v>
          </cell>
        </row>
        <row r="8">
          <cell r="K8">
            <v>4</v>
          </cell>
          <cell r="L8">
            <v>4</v>
          </cell>
          <cell r="M8">
            <v>4</v>
          </cell>
        </row>
        <row r="9">
          <cell r="K9">
            <v>5</v>
          </cell>
          <cell r="L9">
            <v>5</v>
          </cell>
        </row>
        <row r="10">
          <cell r="K10">
            <v>6</v>
          </cell>
        </row>
      </sheetData>
      <sheetData sheetId="3">
        <row r="2">
          <cell r="A2">
            <v>1</v>
          </cell>
          <cell r="B2" t="str">
            <v>Finance and management</v>
          </cell>
        </row>
        <row r="3">
          <cell r="A3">
            <v>1.1000000000000001</v>
          </cell>
          <cell r="B3" t="str">
            <v>Government public expenditure on education and training</v>
          </cell>
        </row>
        <row r="4">
          <cell r="A4">
            <v>1.2</v>
          </cell>
          <cell r="B4" t="str">
            <v>Annual operational plans (all implementing bodies) that adequately address all relevant cross-issues</v>
          </cell>
        </row>
        <row r="5">
          <cell r="A5">
            <v>1.3</v>
          </cell>
          <cell r="B5" t="str">
            <v>Schools receiving school report cards as an input to planning and management</v>
          </cell>
        </row>
        <row r="6">
          <cell r="A6">
            <v>1.4</v>
          </cell>
          <cell r="B6" t="str">
            <v>ESDP V implementing 'units' (federal directorates and TVET agency, REBs and TVET agencies, universities) with multi-year strategic plan</v>
          </cell>
        </row>
        <row r="7">
          <cell r="A7">
            <v>2</v>
          </cell>
          <cell r="B7" t="str">
            <v>Access</v>
          </cell>
        </row>
        <row r="8">
          <cell r="A8">
            <v>2.1</v>
          </cell>
          <cell r="B8" t="str">
            <v>Pre-primary GER</v>
          </cell>
        </row>
        <row r="9">
          <cell r="A9">
            <v>2.2000000000000002</v>
          </cell>
          <cell r="B9" t="str">
            <v>Grade 1 NIR</v>
          </cell>
        </row>
        <row r="10">
          <cell r="A10">
            <v>2.2999999999999998</v>
          </cell>
          <cell r="B10" t="str">
            <v>Grades 1-4, including ABE, GER</v>
          </cell>
        </row>
        <row r="11">
          <cell r="A11">
            <v>2.4</v>
          </cell>
          <cell r="B11" t="str">
            <v>Grades 1-4, including ABE, NER</v>
          </cell>
        </row>
        <row r="12">
          <cell r="A12">
            <v>2.5</v>
          </cell>
          <cell r="B12" t="str">
            <v>Grades 5-8, GER</v>
          </cell>
        </row>
        <row r="13">
          <cell r="A13">
            <v>2.6</v>
          </cell>
          <cell r="B13" t="str">
            <v>Grades 5-8, NER</v>
          </cell>
        </row>
        <row r="14">
          <cell r="A14">
            <v>2.7</v>
          </cell>
          <cell r="B14" t="str">
            <v>Grades 1-8, including ABE, GER</v>
          </cell>
        </row>
        <row r="15">
          <cell r="A15">
            <v>2.8</v>
          </cell>
          <cell r="B15" t="str">
            <v>Grades 1-8, including ABE, NER</v>
          </cell>
        </row>
        <row r="16">
          <cell r="A16">
            <v>2.9</v>
          </cell>
          <cell r="B16" t="str">
            <v>Grades 9-10, GER</v>
          </cell>
        </row>
        <row r="17">
          <cell r="A17" t="str">
            <v>2.10</v>
          </cell>
          <cell r="B17" t="str">
            <v>Grades 9-10, NER</v>
          </cell>
        </row>
        <row r="18">
          <cell r="A18">
            <v>2.11</v>
          </cell>
          <cell r="B18" t="str">
            <v>Students enrolled in TVET formal training (number)</v>
          </cell>
        </row>
        <row r="19">
          <cell r="A19" t="str">
            <v>2.12</v>
          </cell>
          <cell r="B19" t="str">
            <v>Undergraduates GER</v>
          </cell>
        </row>
        <row r="20">
          <cell r="A20" t="str">
            <v>2.13</v>
          </cell>
          <cell r="B20" t="str">
            <v>Illiterate 15-60 year olds who have grauated from two-year IFAE course</v>
          </cell>
        </row>
        <row r="21">
          <cell r="A21" t="str">
            <v>2.14</v>
          </cell>
          <cell r="B21" t="str">
            <v>established and well equiped welding centers</v>
          </cell>
        </row>
        <row r="22">
          <cell r="A22" t="str">
            <v>3</v>
          </cell>
          <cell r="B22" t="str">
            <v>Efficiency</v>
          </cell>
        </row>
        <row r="23">
          <cell r="A23" t="str">
            <v>3.1</v>
          </cell>
          <cell r="B23" t="str">
            <v>Grade 1 dropout rate</v>
          </cell>
        </row>
        <row r="24">
          <cell r="A24" t="str">
            <v>3.2</v>
          </cell>
          <cell r="B24" t="str">
            <v>Grades 1-8 dropout rate</v>
          </cell>
        </row>
        <row r="25">
          <cell r="A25" t="str">
            <v>3.3</v>
          </cell>
          <cell r="B25" t="str">
            <v>Grades 1-8 repetition rate</v>
          </cell>
        </row>
        <row r="26">
          <cell r="A26" t="str">
            <v>3.4</v>
          </cell>
          <cell r="B26" t="str">
            <v>Survival rate to Grade 5</v>
          </cell>
        </row>
        <row r="27">
          <cell r="A27" t="str">
            <v>3.5</v>
          </cell>
          <cell r="B27" t="str">
            <v>Completion rate to Grade 8</v>
          </cell>
        </row>
        <row r="28">
          <cell r="A28" t="str">
            <v>3.6</v>
          </cell>
          <cell r="B28" t="str">
            <v>MSEs supported through industry extension services (number)</v>
          </cell>
        </row>
        <row r="29">
          <cell r="A29" t="str">
            <v>3.7</v>
          </cell>
          <cell r="B29" t="str">
            <v>Year one undergraduate complete rate</v>
          </cell>
        </row>
        <row r="30">
          <cell r="A30" t="str">
            <v>3.8</v>
          </cell>
          <cell r="B30" t="str">
            <v>utilization of OS by priority/ industry esctors for their human resource development</v>
          </cell>
        </row>
        <row r="31">
          <cell r="A31" t="str">
            <v>4</v>
          </cell>
          <cell r="B31" t="str">
            <v>Quality</v>
          </cell>
        </row>
        <row r="32">
          <cell r="A32" t="str">
            <v>4.1</v>
          </cell>
          <cell r="B32" t="str">
            <v>Pre-primary teachers holding the ECCE diploma</v>
          </cell>
        </row>
        <row r="33">
          <cell r="A33" t="str">
            <v>4.2</v>
          </cell>
          <cell r="B33" t="str">
            <v>Grades 1-4 teachers appropriately qualified</v>
          </cell>
        </row>
        <row r="34">
          <cell r="A34" t="str">
            <v>4.3</v>
          </cell>
          <cell r="B34" t="str">
            <v>Teachers in Grades 1-12 that are licensed</v>
          </cell>
        </row>
        <row r="35">
          <cell r="A35" t="str">
            <v>4.4</v>
          </cell>
          <cell r="B35" t="str">
            <v>Primary schools at level three or above classification</v>
          </cell>
        </row>
        <row r="36">
          <cell r="A36" t="str">
            <v>4.5</v>
          </cell>
          <cell r="B36" t="str">
            <v xml:space="preserve">Secondary schools at level three or above classification </v>
          </cell>
        </row>
        <row r="37">
          <cell r="A37" t="str">
            <v>4.6</v>
          </cell>
          <cell r="B37" t="str">
            <v>Schools (Grades 1-12) acess to broadcast and digital technologies assisted instruction [all varieties]</v>
          </cell>
        </row>
        <row r="38">
          <cell r="A38" t="str">
            <v>4.7</v>
          </cell>
          <cell r="B38" t="str">
            <v>TVET completers who are assessed as competent</v>
          </cell>
        </row>
        <row r="39">
          <cell r="A39" t="str">
            <v>4.8</v>
          </cell>
          <cell r="B39" t="str">
            <v>TVET OS approved in all priority sectors (number)</v>
          </cell>
        </row>
        <row r="40">
          <cell r="A40" t="str">
            <v>4.9</v>
          </cell>
          <cell r="B40" t="str">
            <v>Academic staff mix in universities (Bachelor : Master's : Doctorate)</v>
          </cell>
        </row>
        <row r="41">
          <cell r="A41" t="str">
            <v>5</v>
          </cell>
          <cell r="B41" t="str">
            <v>Equity</v>
          </cell>
        </row>
        <row r="42">
          <cell r="A42" t="str">
            <v>5.1</v>
          </cell>
          <cell r="B42" t="str">
            <v>GPI in pre primary (index)</v>
          </cell>
        </row>
        <row r="43">
          <cell r="A43" t="str">
            <v>5.2</v>
          </cell>
          <cell r="B43" t="str">
            <v>GPI in Grades 1-8 (index)</v>
          </cell>
        </row>
        <row r="44">
          <cell r="A44" t="str">
            <v>5.3</v>
          </cell>
          <cell r="B44" t="str">
            <v>GPI in Grades 9-12 (index)</v>
          </cell>
        </row>
        <row r="45">
          <cell r="A45" t="str">
            <v>5.4</v>
          </cell>
          <cell r="B45" t="str">
            <v>Females as a share of students in formal TVET system</v>
          </cell>
        </row>
        <row r="46">
          <cell r="A46" t="str">
            <v>5.5</v>
          </cell>
          <cell r="B46" t="str">
            <v>Females as a share of undergraduate enrolment</v>
          </cell>
        </row>
        <row r="47">
          <cell r="A47" t="str">
            <v>5.6</v>
          </cell>
          <cell r="B47" t="str">
            <v>Females as a share of IFAE (2-year) programme graduates</v>
          </cell>
        </row>
        <row r="48">
          <cell r="A48" t="str">
            <v>5.7</v>
          </cell>
          <cell r="B48" t="str">
            <v>Enrolment rate of children with SNE, Grades 1-8</v>
          </cell>
        </row>
        <row r="49">
          <cell r="A49" t="str">
            <v>5.8</v>
          </cell>
          <cell r="B49" t="str">
            <v>Enrolment rate of children with SNE, Grades 9-12</v>
          </cell>
        </row>
        <row r="50">
          <cell r="A50" t="str">
            <v>5.9</v>
          </cell>
          <cell r="B50" t="str">
            <v>Females as a share of school leaders (principals and supervisors)</v>
          </cell>
        </row>
        <row r="51">
          <cell r="A51" t="str">
            <v>6</v>
          </cell>
          <cell r="B51" t="str">
            <v>Outcomes</v>
          </cell>
        </row>
        <row r="52">
          <cell r="A52" t="str">
            <v>6.1</v>
          </cell>
          <cell r="B52" t="str">
            <v>Grade 2 students reaching 'Below Basic' or above proficiency in reading and comprehension, by language</v>
          </cell>
        </row>
        <row r="53">
          <cell r="A53" t="str">
            <v>6.2</v>
          </cell>
          <cell r="B53" t="str">
            <v>Grade 2 students reaching 'Basic' or above proficiency in reading and comprehension, by language</v>
          </cell>
        </row>
        <row r="54">
          <cell r="A54" t="str">
            <v>6.3</v>
          </cell>
          <cell r="B54" t="str">
            <v>Students assessed reaching basic or above proficiency in the Early Grade Mathematics Assessment (EGMA) (%)</v>
          </cell>
        </row>
        <row r="55">
          <cell r="A55" t="str">
            <v>6.4</v>
          </cell>
          <cell r="B55" t="str">
            <v>Grade 4 students who achieve 50% and above (composite score) in NLA</v>
          </cell>
        </row>
        <row r="56">
          <cell r="A56" t="str">
            <v>6.5</v>
          </cell>
          <cell r="B56" t="str">
            <v>Grade 8 students who achieve 50% and above (composite score) in NLA</v>
          </cell>
        </row>
        <row r="57">
          <cell r="A57" t="str">
            <v>6.6</v>
          </cell>
          <cell r="B57" t="str">
            <v>Grade 10 students who achieve 50% and above (composite score) in NLA</v>
          </cell>
        </row>
        <row r="58">
          <cell r="A58" t="str">
            <v>6.7</v>
          </cell>
          <cell r="B58" t="str">
            <v>Grade 12 students who achieve 50% and above (composite score) in NLA</v>
          </cell>
        </row>
        <row r="59">
          <cell r="A59" t="str">
            <v>6.8</v>
          </cell>
          <cell r="B59" t="str">
            <v>Grade 10 students that score 2.0 or above (pass mark) in Ethiopian General Secondary Edcuation Certificate</v>
          </cell>
        </row>
        <row r="60">
          <cell r="A60" t="str">
            <v>6.9</v>
          </cell>
          <cell r="B60" t="str">
            <v>Grade 12 students that score 350 or above (pass mark) in Ethiopian Higher Education Entrance Certificate (natural sciences stream)</v>
          </cell>
        </row>
        <row r="61">
          <cell r="A61" t="str">
            <v>6.10</v>
          </cell>
          <cell r="B61" t="str">
            <v>Grade 12 students that score 350 or above (pass mark) in Ethiopian Higher Education Entrance Certificate social sciences stream)</v>
          </cell>
        </row>
        <row r="62">
          <cell r="A62" t="str">
            <v>6.11</v>
          </cell>
          <cell r="B62" t="str">
            <v>Demanded technologies identified through value-chain analysis and transferred to MSEs (number)</v>
          </cell>
        </row>
        <row r="63">
          <cell r="A63" t="str">
            <v>6.12</v>
          </cell>
          <cell r="B63" t="str">
            <v>University graduates (first degree) with degree-relevant employment within 12 months after graduation</v>
          </cell>
        </row>
        <row r="64">
          <cell r="A64" t="str">
            <v>6.13</v>
          </cell>
        </row>
        <row r="65">
          <cell r="A65" t="str">
            <v>6.14</v>
          </cell>
        </row>
        <row r="66">
          <cell r="A66" t="str">
            <v>6.15</v>
          </cell>
        </row>
        <row r="67">
          <cell r="A67" t="str">
            <v>6.16</v>
          </cell>
        </row>
      </sheetData>
      <sheetData sheetId="4">
        <row r="2">
          <cell r="A2">
            <v>1.1000000000000001</v>
          </cell>
        </row>
        <row r="3">
          <cell r="A3">
            <v>1.2</v>
          </cell>
        </row>
        <row r="4">
          <cell r="A4">
            <v>1.3</v>
          </cell>
        </row>
        <row r="5">
          <cell r="A5">
            <v>1.4</v>
          </cell>
        </row>
        <row r="6">
          <cell r="A6">
            <v>2.1</v>
          </cell>
        </row>
        <row r="7">
          <cell r="A7">
            <v>2.2000000000000002</v>
          </cell>
        </row>
        <row r="8">
          <cell r="A8">
            <v>2.2999999999999998</v>
          </cell>
        </row>
        <row r="9">
          <cell r="A9">
            <v>2.4</v>
          </cell>
        </row>
        <row r="10">
          <cell r="A10">
            <v>2.5</v>
          </cell>
        </row>
        <row r="11">
          <cell r="A11">
            <v>2.6</v>
          </cell>
        </row>
        <row r="12">
          <cell r="A12">
            <v>2.7</v>
          </cell>
        </row>
        <row r="13">
          <cell r="A13">
            <v>2.8</v>
          </cell>
        </row>
        <row r="14">
          <cell r="A14">
            <v>2.9</v>
          </cell>
        </row>
        <row r="15">
          <cell r="A15" t="str">
            <v>2.10</v>
          </cell>
        </row>
        <row r="16">
          <cell r="A16">
            <v>2.11</v>
          </cell>
        </row>
        <row r="17">
          <cell r="A17" t="str">
            <v>2.12</v>
          </cell>
        </row>
        <row r="18">
          <cell r="A18" t="str">
            <v>2.13</v>
          </cell>
        </row>
        <row r="19">
          <cell r="A19" t="str">
            <v>3.1</v>
          </cell>
        </row>
        <row r="20">
          <cell r="A20" t="str">
            <v>3.2</v>
          </cell>
        </row>
        <row r="21">
          <cell r="A21" t="str">
            <v>3.3</v>
          </cell>
        </row>
        <row r="22">
          <cell r="A22" t="str">
            <v>3.4</v>
          </cell>
        </row>
        <row r="23">
          <cell r="A23" t="str">
            <v>3.5</v>
          </cell>
        </row>
        <row r="24">
          <cell r="A24" t="str">
            <v>3.6</v>
          </cell>
        </row>
        <row r="25">
          <cell r="A25" t="str">
            <v>3.7</v>
          </cell>
        </row>
        <row r="26">
          <cell r="A26" t="str">
            <v>4.1</v>
          </cell>
        </row>
        <row r="27">
          <cell r="A27" t="str">
            <v>4.2</v>
          </cell>
        </row>
        <row r="28">
          <cell r="A28" t="str">
            <v>4.3</v>
          </cell>
        </row>
        <row r="29">
          <cell r="A29" t="str">
            <v>4.4</v>
          </cell>
        </row>
        <row r="30">
          <cell r="A30" t="str">
            <v>4.5</v>
          </cell>
        </row>
        <row r="31">
          <cell r="A31" t="str">
            <v>4.6</v>
          </cell>
        </row>
        <row r="32">
          <cell r="A32" t="str">
            <v>4.7</v>
          </cell>
        </row>
        <row r="33">
          <cell r="A33" t="str">
            <v>4.8</v>
          </cell>
        </row>
        <row r="34">
          <cell r="A34" t="str">
            <v>4.9</v>
          </cell>
        </row>
        <row r="35">
          <cell r="A35" t="str">
            <v>5.1</v>
          </cell>
        </row>
        <row r="36">
          <cell r="A36" t="str">
            <v>5.2</v>
          </cell>
        </row>
        <row r="37">
          <cell r="A37" t="str">
            <v>5.3</v>
          </cell>
        </row>
        <row r="38">
          <cell r="A38" t="str">
            <v>5.4</v>
          </cell>
        </row>
        <row r="39">
          <cell r="A39" t="str">
            <v>5.5</v>
          </cell>
        </row>
        <row r="40">
          <cell r="A40" t="str">
            <v>5.6</v>
          </cell>
        </row>
        <row r="41">
          <cell r="A41" t="str">
            <v>5.7</v>
          </cell>
        </row>
        <row r="42">
          <cell r="A42" t="str">
            <v>5.8</v>
          </cell>
        </row>
        <row r="43">
          <cell r="A43" t="str">
            <v>5.9</v>
          </cell>
        </row>
        <row r="44">
          <cell r="A44" t="str">
            <v>6.1</v>
          </cell>
        </row>
        <row r="45">
          <cell r="A45" t="str">
            <v>6.2</v>
          </cell>
        </row>
        <row r="46">
          <cell r="A46" t="str">
            <v>6.3</v>
          </cell>
        </row>
        <row r="47">
          <cell r="A47" t="str">
            <v>6.4</v>
          </cell>
        </row>
        <row r="48">
          <cell r="A48" t="str">
            <v>6.5</v>
          </cell>
        </row>
        <row r="49">
          <cell r="A49" t="str">
            <v>6.6</v>
          </cell>
        </row>
        <row r="50">
          <cell r="A50" t="str">
            <v>6.7</v>
          </cell>
        </row>
        <row r="51">
          <cell r="A51" t="str">
            <v>6.8</v>
          </cell>
        </row>
        <row r="52">
          <cell r="A52" t="str">
            <v>6.9</v>
          </cell>
        </row>
        <row r="53">
          <cell r="A53" t="str">
            <v>6.10</v>
          </cell>
        </row>
        <row r="54">
          <cell r="A54" t="str">
            <v>6.11</v>
          </cell>
        </row>
        <row r="55">
          <cell r="A55" t="str">
            <v>6.12</v>
          </cell>
        </row>
      </sheetData>
      <sheetData sheetId="5"/>
      <sheetData sheetId="6">
        <row r="8">
          <cell r="AA8" t="str">
            <v>Ministry of Education</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ulti-Year Action Plan"/>
      <sheetName val="HE print"/>
      <sheetName val="Components"/>
      <sheetName val="KPI"/>
      <sheetName val="Sheet1"/>
      <sheetName val="Ignore"/>
      <sheetName val="Sheet2"/>
    </sheetNames>
    <sheetDataSet>
      <sheetData sheetId="0">
        <row r="8">
          <cell r="AA8" t="str">
            <v>Ministry of Education</v>
          </cell>
        </row>
        <row r="9">
          <cell r="AA9" t="str">
            <v>Afar REB</v>
          </cell>
        </row>
        <row r="10">
          <cell r="AA10" t="str">
            <v>Amhara REB</v>
          </cell>
        </row>
        <row r="11">
          <cell r="AA11" t="str">
            <v>Benishangul-Gumuz REB</v>
          </cell>
        </row>
        <row r="12">
          <cell r="AA12" t="str">
            <v>Dire Dawa REB</v>
          </cell>
        </row>
        <row r="13">
          <cell r="AA13" t="str">
            <v>Gambela REB</v>
          </cell>
        </row>
        <row r="14">
          <cell r="AA14" t="str">
            <v>Harari REB</v>
          </cell>
        </row>
        <row r="15">
          <cell r="AA15" t="str">
            <v>Oromia REB</v>
          </cell>
        </row>
        <row r="16">
          <cell r="AA16" t="str">
            <v>Somali REB</v>
          </cell>
        </row>
        <row r="17">
          <cell r="AA17" t="str">
            <v>SNNPR REB</v>
          </cell>
        </row>
        <row r="18">
          <cell r="AA18" t="str">
            <v>Tigray REB</v>
          </cell>
        </row>
        <row r="19">
          <cell r="AA19" t="str">
            <v>Abbiy Addi CTE</v>
          </cell>
        </row>
        <row r="20">
          <cell r="AA20" t="str">
            <v>Adola CTE</v>
          </cell>
        </row>
        <row r="21">
          <cell r="AA21" t="str">
            <v>Adwa CTE</v>
          </cell>
        </row>
        <row r="22">
          <cell r="AA22" t="str">
            <v>Arba Minch CTE</v>
          </cell>
        </row>
        <row r="23">
          <cell r="AA23" t="str">
            <v>Asaita CTE</v>
          </cell>
        </row>
        <row r="24">
          <cell r="AA24" t="str">
            <v>Asella CTE</v>
          </cell>
        </row>
        <row r="25">
          <cell r="AA25" t="str">
            <v>Bonga CTE</v>
          </cell>
        </row>
        <row r="26">
          <cell r="AA26" t="str">
            <v>Bule Hora CTE</v>
          </cell>
        </row>
        <row r="27">
          <cell r="AA27" t="str">
            <v>Chiro CTE</v>
          </cell>
        </row>
        <row r="28">
          <cell r="AA28" t="str">
            <v>Dambi Dollo CTE</v>
          </cell>
        </row>
        <row r="29">
          <cell r="AA29" t="str">
            <v>Debre Birhan CTE</v>
          </cell>
        </row>
        <row r="30">
          <cell r="AA30" t="str">
            <v>Debre Markos CTE</v>
          </cell>
        </row>
        <row r="31">
          <cell r="AA31" t="str">
            <v>Debre Tabor CTE</v>
          </cell>
        </row>
        <row r="32">
          <cell r="AA32" t="str">
            <v>Dessie CTE</v>
          </cell>
        </row>
        <row r="33">
          <cell r="AA33" t="str">
            <v>Dilla CTE</v>
          </cell>
        </row>
        <row r="34">
          <cell r="AA34" t="str">
            <v>Fiche CTE</v>
          </cell>
        </row>
        <row r="35">
          <cell r="AA35" t="str">
            <v>Finote Selam CTE</v>
          </cell>
        </row>
        <row r="36">
          <cell r="AA36" t="str">
            <v>Gambella CTE</v>
          </cell>
        </row>
        <row r="37">
          <cell r="AA37" t="str">
            <v>GilGil Beles CTE</v>
          </cell>
        </row>
        <row r="38">
          <cell r="AA38" t="str">
            <v>Gode CTE</v>
          </cell>
        </row>
        <row r="39">
          <cell r="AA39" t="str">
            <v>Gondar CTE</v>
          </cell>
        </row>
        <row r="40">
          <cell r="AA40" t="str">
            <v>Harar CTE</v>
          </cell>
        </row>
        <row r="41">
          <cell r="AA41" t="str">
            <v>Hawassa CTE</v>
          </cell>
        </row>
        <row r="42">
          <cell r="AA42" t="str">
            <v xml:space="preserve">Hosanna CTE </v>
          </cell>
        </row>
        <row r="43">
          <cell r="AA43" t="str">
            <v>Injibara CTE</v>
          </cell>
        </row>
        <row r="44">
          <cell r="AA44" t="str">
            <v>Jijiga CTE</v>
          </cell>
        </row>
        <row r="45">
          <cell r="AA45" t="str">
            <v>Jimma CTE</v>
          </cell>
        </row>
        <row r="46">
          <cell r="AA46" t="str">
            <v>Kemisse CTE</v>
          </cell>
        </row>
        <row r="47">
          <cell r="AA47" t="str">
            <v>Kotebe CTE</v>
          </cell>
        </row>
        <row r="48">
          <cell r="AA48" t="str">
            <v>Mettu CTE</v>
          </cell>
        </row>
        <row r="49">
          <cell r="AA49" t="str">
            <v>Mizan CTE</v>
          </cell>
        </row>
        <row r="50">
          <cell r="AA50" t="str">
            <v>Nekemte CTE</v>
          </cell>
        </row>
        <row r="51">
          <cell r="AA51" t="str">
            <v>Robe CTE</v>
          </cell>
        </row>
        <row r="52">
          <cell r="AA52" t="str">
            <v>Sebeta CTE</v>
          </cell>
        </row>
        <row r="53">
          <cell r="AA53" t="str">
            <v>Sekota CTE</v>
          </cell>
        </row>
        <row r="54">
          <cell r="AA54" t="str">
            <v>Shambu CTE</v>
          </cell>
        </row>
        <row r="55">
          <cell r="AA55" t="str">
            <v>Woldia CTE</v>
          </cell>
        </row>
        <row r="56">
          <cell r="AA56" t="str">
            <v>Addis Ababa University</v>
          </cell>
        </row>
        <row r="57">
          <cell r="AA57" t="str">
            <v>Adigrat University</v>
          </cell>
        </row>
        <row r="58">
          <cell r="AA58" t="str">
            <v>Ambo University</v>
          </cell>
        </row>
        <row r="59">
          <cell r="AA59" t="str">
            <v>Arba Minch University</v>
          </cell>
        </row>
        <row r="60">
          <cell r="AA60" t="str">
            <v>Assossa University</v>
          </cell>
        </row>
        <row r="61">
          <cell r="AA61" t="str">
            <v>Axum University</v>
          </cell>
        </row>
        <row r="62">
          <cell r="AA62" t="str">
            <v>Bahir Dar University</v>
          </cell>
        </row>
        <row r="63">
          <cell r="AA63" t="str">
            <v>Debre Berhan University</v>
          </cell>
        </row>
        <row r="64">
          <cell r="AA64" t="str">
            <v>Debre Markos University</v>
          </cell>
        </row>
        <row r="65">
          <cell r="AA65" t="str">
            <v>Dilla University</v>
          </cell>
        </row>
        <row r="66">
          <cell r="AA66" t="str">
            <v>Haramaya University</v>
          </cell>
        </row>
        <row r="67">
          <cell r="AA67" t="str">
            <v>Hawassa University</v>
          </cell>
        </row>
        <row r="68">
          <cell r="AA68" t="str">
            <v>Jigjiga University</v>
          </cell>
        </row>
        <row r="69">
          <cell r="AA69" t="str">
            <v>Jimma University</v>
          </cell>
        </row>
        <row r="70">
          <cell r="AA70" t="str">
            <v>Medawollabu University</v>
          </cell>
        </row>
        <row r="71">
          <cell r="AA71" t="str">
            <v>Mekelle University</v>
          </cell>
        </row>
        <row r="72">
          <cell r="AA72" t="str">
            <v>Wolaita-Sodo University</v>
          </cell>
        </row>
        <row r="73">
          <cell r="AA73" t="str">
            <v>Woldia University</v>
          </cell>
        </row>
        <row r="74">
          <cell r="AA74" t="str">
            <v>Wollega University</v>
          </cell>
        </row>
        <row r="75">
          <cell r="AA75" t="str">
            <v>Wollo University</v>
          </cell>
        </row>
      </sheetData>
      <sheetData sheetId="1"/>
      <sheetData sheetId="2"/>
      <sheetData sheetId="3">
        <row r="5">
          <cell r="K5">
            <v>1</v>
          </cell>
          <cell r="L5">
            <v>1</v>
          </cell>
          <cell r="M5">
            <v>1</v>
          </cell>
        </row>
        <row r="6">
          <cell r="K6">
            <v>2</v>
          </cell>
          <cell r="L6">
            <v>2</v>
          </cell>
          <cell r="M6">
            <v>2</v>
          </cell>
        </row>
        <row r="7">
          <cell r="K7">
            <v>3</v>
          </cell>
          <cell r="L7">
            <v>3</v>
          </cell>
          <cell r="M7">
            <v>3</v>
          </cell>
        </row>
        <row r="8">
          <cell r="K8">
            <v>4</v>
          </cell>
          <cell r="L8">
            <v>4</v>
          </cell>
          <cell r="M8">
            <v>4</v>
          </cell>
        </row>
        <row r="9">
          <cell r="K9">
            <v>5</v>
          </cell>
          <cell r="L9">
            <v>5</v>
          </cell>
        </row>
        <row r="10">
          <cell r="K10">
            <v>6</v>
          </cell>
        </row>
      </sheetData>
      <sheetData sheetId="4">
        <row r="2">
          <cell r="A2">
            <v>1</v>
          </cell>
          <cell r="B2" t="str">
            <v>Finance and management</v>
          </cell>
        </row>
        <row r="3">
          <cell r="A3">
            <v>1.1000000000000001</v>
          </cell>
          <cell r="B3" t="str">
            <v>Government public expenditure on education and training</v>
          </cell>
        </row>
        <row r="4">
          <cell r="A4">
            <v>1.2</v>
          </cell>
          <cell r="B4" t="str">
            <v>Annual operational plans (all implementing bodies) that adequately address all relevant cross-issues</v>
          </cell>
        </row>
        <row r="5">
          <cell r="A5">
            <v>1.3</v>
          </cell>
          <cell r="B5" t="str">
            <v>Schools receiving school report cards as an input to planning and management</v>
          </cell>
        </row>
        <row r="6">
          <cell r="A6">
            <v>1.4</v>
          </cell>
          <cell r="B6" t="str">
            <v>ESDP V implementing 'units' (federal directorates and TVET agency, REBs and TVET agencies, universities) with multi-year strategic plan</v>
          </cell>
        </row>
        <row r="7">
          <cell r="A7">
            <v>2</v>
          </cell>
          <cell r="B7" t="str">
            <v>Access</v>
          </cell>
        </row>
        <row r="8">
          <cell r="A8">
            <v>2.1</v>
          </cell>
          <cell r="B8" t="str">
            <v>Pre-primary GER</v>
          </cell>
        </row>
        <row r="9">
          <cell r="A9">
            <v>2.2000000000000002</v>
          </cell>
          <cell r="B9" t="str">
            <v>Grade 1 NIR</v>
          </cell>
        </row>
        <row r="10">
          <cell r="A10">
            <v>2.2999999999999998</v>
          </cell>
          <cell r="B10" t="str">
            <v>Grades 1-4, including ABE, GER</v>
          </cell>
        </row>
        <row r="11">
          <cell r="A11">
            <v>2.4</v>
          </cell>
          <cell r="B11" t="str">
            <v>Grades 1-4, including ABE, NER</v>
          </cell>
        </row>
        <row r="12">
          <cell r="A12">
            <v>2.5</v>
          </cell>
          <cell r="B12" t="str">
            <v>Grades 5-8, GER</v>
          </cell>
        </row>
        <row r="13">
          <cell r="A13">
            <v>2.6</v>
          </cell>
          <cell r="B13" t="str">
            <v>Grades 5-8, NER</v>
          </cell>
        </row>
        <row r="14">
          <cell r="A14">
            <v>2.7</v>
          </cell>
          <cell r="B14" t="str">
            <v>Grades 1-8, including ABE, GER</v>
          </cell>
        </row>
        <row r="15">
          <cell r="A15">
            <v>2.8</v>
          </cell>
          <cell r="B15" t="str">
            <v>Grades 1-8, including ABE, NER</v>
          </cell>
        </row>
        <row r="16">
          <cell r="A16">
            <v>2.9</v>
          </cell>
          <cell r="B16" t="str">
            <v>Grades 9-10, GER</v>
          </cell>
        </row>
        <row r="17">
          <cell r="A17" t="str">
            <v>2.10</v>
          </cell>
          <cell r="B17" t="str">
            <v>Grades 9-10, NER</v>
          </cell>
        </row>
        <row r="18">
          <cell r="A18">
            <v>2.11</v>
          </cell>
          <cell r="B18" t="str">
            <v>Students enrolled in TVET formal training (number)</v>
          </cell>
        </row>
        <row r="19">
          <cell r="A19" t="str">
            <v>2.12</v>
          </cell>
          <cell r="B19" t="str">
            <v>Undergraduates GER</v>
          </cell>
        </row>
        <row r="20">
          <cell r="A20" t="str">
            <v>2.13</v>
          </cell>
          <cell r="B20" t="str">
            <v>Illiterate 15-60 year olds who have grauated from two-year IFAE course</v>
          </cell>
        </row>
        <row r="21">
          <cell r="A21" t="str">
            <v>3</v>
          </cell>
          <cell r="B21" t="str">
            <v>Efficiency</v>
          </cell>
        </row>
        <row r="22">
          <cell r="A22" t="str">
            <v>3.1</v>
          </cell>
          <cell r="B22" t="str">
            <v>Grade 1 dropout rate</v>
          </cell>
        </row>
        <row r="23">
          <cell r="A23" t="str">
            <v>3.2</v>
          </cell>
          <cell r="B23" t="str">
            <v>Grades 1-8 dropout rate</v>
          </cell>
        </row>
        <row r="24">
          <cell r="A24" t="str">
            <v>3.3</v>
          </cell>
          <cell r="B24" t="str">
            <v>Grades 1-8 repetition rate</v>
          </cell>
        </row>
        <row r="25">
          <cell r="A25" t="str">
            <v>3.4</v>
          </cell>
          <cell r="B25" t="str">
            <v>Survival rate to Grade 5</v>
          </cell>
        </row>
        <row r="26">
          <cell r="A26" t="str">
            <v>3.5</v>
          </cell>
          <cell r="B26" t="str">
            <v>Completion rate to Grade 8</v>
          </cell>
        </row>
        <row r="27">
          <cell r="A27" t="str">
            <v>3.6</v>
          </cell>
          <cell r="B27" t="str">
            <v>MSEs supported through industry extension services (number)</v>
          </cell>
        </row>
        <row r="28">
          <cell r="A28" t="str">
            <v>3.7</v>
          </cell>
          <cell r="B28" t="str">
            <v>Year one undergraduate complete rate</v>
          </cell>
        </row>
        <row r="29">
          <cell r="A29" t="str">
            <v>4</v>
          </cell>
          <cell r="B29" t="str">
            <v>Quality</v>
          </cell>
        </row>
        <row r="30">
          <cell r="A30" t="str">
            <v>4.1</v>
          </cell>
          <cell r="B30" t="str">
            <v>Pre-primary teachers holding the ECCE diploma</v>
          </cell>
        </row>
        <row r="31">
          <cell r="A31" t="str">
            <v>4.2</v>
          </cell>
          <cell r="B31" t="str">
            <v>Grades 1-4 teachers appropriately qualified</v>
          </cell>
        </row>
        <row r="32">
          <cell r="A32" t="str">
            <v>4.3</v>
          </cell>
          <cell r="B32" t="str">
            <v>Teachers in Grades 1-12 that are licensed</v>
          </cell>
        </row>
        <row r="33">
          <cell r="A33" t="str">
            <v>4.4</v>
          </cell>
          <cell r="B33" t="str">
            <v>Primary schools at level three or above classification</v>
          </cell>
        </row>
        <row r="34">
          <cell r="A34" t="str">
            <v>4.5</v>
          </cell>
          <cell r="B34" t="str">
            <v xml:space="preserve">Secondary schools at level three or above classification </v>
          </cell>
        </row>
        <row r="35">
          <cell r="A35" t="str">
            <v>4.6</v>
          </cell>
          <cell r="B35" t="str">
            <v>Schools (Grades 1-12) acess to broadcast and digital technologies assisted instruction [all varieties]</v>
          </cell>
        </row>
        <row r="36">
          <cell r="A36" t="str">
            <v>4.7</v>
          </cell>
          <cell r="B36" t="str">
            <v>TVET completers who are assessed as competent</v>
          </cell>
        </row>
        <row r="37">
          <cell r="A37" t="str">
            <v>4.8</v>
          </cell>
          <cell r="B37" t="str">
            <v>TVET OS approved in all priority sectors (number)</v>
          </cell>
        </row>
        <row r="38">
          <cell r="A38" t="str">
            <v>4.9</v>
          </cell>
          <cell r="B38" t="str">
            <v>Academic staff mix in universities (Bachelor : Master's : Doctorate)</v>
          </cell>
        </row>
        <row r="39">
          <cell r="A39" t="str">
            <v>5</v>
          </cell>
          <cell r="B39" t="str">
            <v>Equity</v>
          </cell>
        </row>
        <row r="40">
          <cell r="A40" t="str">
            <v>5.1</v>
          </cell>
          <cell r="B40" t="str">
            <v>GPI in pre primary (index)</v>
          </cell>
        </row>
        <row r="41">
          <cell r="A41" t="str">
            <v>5.2</v>
          </cell>
          <cell r="B41" t="str">
            <v>GPI in Grades 1-8 (index)</v>
          </cell>
        </row>
        <row r="42">
          <cell r="A42" t="str">
            <v>5.3</v>
          </cell>
          <cell r="B42" t="str">
            <v>GPI in Grades 9-12 (index)</v>
          </cell>
        </row>
        <row r="43">
          <cell r="A43" t="str">
            <v>5.4</v>
          </cell>
          <cell r="B43" t="str">
            <v>Females as a share of students in formal TVET system</v>
          </cell>
        </row>
        <row r="44">
          <cell r="A44" t="str">
            <v>5.5</v>
          </cell>
          <cell r="B44" t="str">
            <v>Females as a share of undergraduate enrolment</v>
          </cell>
        </row>
        <row r="45">
          <cell r="A45" t="str">
            <v>5.6</v>
          </cell>
          <cell r="B45" t="str">
            <v>Females as a share of IFAE (2-year) programme graduates</v>
          </cell>
        </row>
        <row r="46">
          <cell r="A46" t="str">
            <v>5.7</v>
          </cell>
          <cell r="B46" t="str">
            <v>Enrolment rate of children with SNE, Grades 1-8</v>
          </cell>
        </row>
        <row r="47">
          <cell r="A47" t="str">
            <v>5.8</v>
          </cell>
          <cell r="B47" t="str">
            <v>Enrolment rate of children with SNE, Grades 9-12</v>
          </cell>
        </row>
        <row r="48">
          <cell r="A48" t="str">
            <v>5.9</v>
          </cell>
          <cell r="B48" t="str">
            <v>Females as a share of school leaders (principals and supervisors)</v>
          </cell>
        </row>
        <row r="49">
          <cell r="A49" t="str">
            <v>6</v>
          </cell>
          <cell r="B49" t="str">
            <v>Outcomes</v>
          </cell>
        </row>
        <row r="50">
          <cell r="A50" t="str">
            <v>6.1</v>
          </cell>
          <cell r="B50" t="str">
            <v>Grade 2 students reaching 'Below Basic' or above proficiency in reading and comprehension, by language</v>
          </cell>
        </row>
        <row r="51">
          <cell r="A51" t="str">
            <v>6.2</v>
          </cell>
          <cell r="B51" t="str">
            <v>Grade 2 students reaching 'Basic' or above proficiency in reading and comprehension, by language</v>
          </cell>
        </row>
        <row r="52">
          <cell r="A52" t="str">
            <v>6.3</v>
          </cell>
          <cell r="B52" t="str">
            <v>Students assessed reaching basic or above proficiency in the Early Grade Mathematics Assessment (EGMA) (%)</v>
          </cell>
        </row>
        <row r="53">
          <cell r="A53" t="str">
            <v>6.4</v>
          </cell>
          <cell r="B53" t="str">
            <v>Grade 4 students who achieve 50% and above (composite score) in NLA</v>
          </cell>
        </row>
        <row r="54">
          <cell r="A54" t="str">
            <v>6.5</v>
          </cell>
          <cell r="B54" t="str">
            <v>Grade 8 students who achieve 50% and above (composite score) in NLA</v>
          </cell>
        </row>
        <row r="55">
          <cell r="A55" t="str">
            <v>6.6</v>
          </cell>
          <cell r="B55" t="str">
            <v>Grade 10 students who achieve 50% and above (composite score) in NLA</v>
          </cell>
        </row>
        <row r="56">
          <cell r="A56" t="str">
            <v>6.7</v>
          </cell>
          <cell r="B56" t="str">
            <v>Grade 12 students who achieve 50% and above (composite score) in NLA</v>
          </cell>
        </row>
        <row r="57">
          <cell r="A57" t="str">
            <v>6.8</v>
          </cell>
          <cell r="B57" t="str">
            <v>Grade 10 students that score 2.0 or above (pass mark) in Ethiopian General Secondary Edcuation Certificate</v>
          </cell>
        </row>
        <row r="58">
          <cell r="A58" t="str">
            <v>6.9</v>
          </cell>
          <cell r="B58" t="str">
            <v>Grade 12 students that score 350 or above (pass mark) in Ethiopian Higher Education Entrance Certificate (natural sciences stream)</v>
          </cell>
        </row>
        <row r="59">
          <cell r="A59" t="str">
            <v>6.10</v>
          </cell>
          <cell r="B59" t="str">
            <v>Grade 12 students that score 350 or above (pass mark) in Ethiopian Higher Education Entrance Certificate social sciences stream)</v>
          </cell>
        </row>
        <row r="60">
          <cell r="A60" t="str">
            <v>6.11</v>
          </cell>
          <cell r="B60" t="str">
            <v>Demanded technologies identified through value-chain analysis and transferred to MSEs (number)</v>
          </cell>
        </row>
        <row r="61">
          <cell r="A61" t="str">
            <v>6.12</v>
          </cell>
          <cell r="B61" t="str">
            <v>University graduates (first degree) with degree-relevant employment within 12 months after graduation</v>
          </cell>
        </row>
      </sheetData>
      <sheetData sheetId="5">
        <row r="2">
          <cell r="A2">
            <v>1.1000000000000001</v>
          </cell>
        </row>
        <row r="3">
          <cell r="A3">
            <v>1.2</v>
          </cell>
        </row>
        <row r="4">
          <cell r="A4">
            <v>1.3</v>
          </cell>
        </row>
        <row r="5">
          <cell r="A5">
            <v>1.4</v>
          </cell>
        </row>
        <row r="6">
          <cell r="A6">
            <v>2.1</v>
          </cell>
        </row>
        <row r="7">
          <cell r="A7">
            <v>2.2000000000000002</v>
          </cell>
        </row>
        <row r="8">
          <cell r="A8">
            <v>2.2999999999999998</v>
          </cell>
        </row>
        <row r="9">
          <cell r="A9">
            <v>2.4</v>
          </cell>
        </row>
        <row r="10">
          <cell r="A10">
            <v>2.5</v>
          </cell>
        </row>
        <row r="11">
          <cell r="A11">
            <v>2.6</v>
          </cell>
        </row>
        <row r="12">
          <cell r="A12">
            <v>2.7</v>
          </cell>
        </row>
        <row r="13">
          <cell r="A13">
            <v>2.8</v>
          </cell>
        </row>
        <row r="14">
          <cell r="A14">
            <v>2.9</v>
          </cell>
        </row>
        <row r="15">
          <cell r="A15" t="str">
            <v>2.10</v>
          </cell>
        </row>
        <row r="16">
          <cell r="A16">
            <v>2.11</v>
          </cell>
        </row>
        <row r="17">
          <cell r="A17" t="str">
            <v>2.12</v>
          </cell>
        </row>
        <row r="18">
          <cell r="A18" t="str">
            <v>2.13</v>
          </cell>
        </row>
        <row r="19">
          <cell r="A19" t="str">
            <v>3.1</v>
          </cell>
        </row>
        <row r="20">
          <cell r="A20" t="str">
            <v>3.2</v>
          </cell>
        </row>
        <row r="21">
          <cell r="A21" t="str">
            <v>3.3</v>
          </cell>
        </row>
        <row r="22">
          <cell r="A22" t="str">
            <v>3.4</v>
          </cell>
        </row>
        <row r="23">
          <cell r="A23" t="str">
            <v>3.5</v>
          </cell>
        </row>
        <row r="24">
          <cell r="A24" t="str">
            <v>3.6</v>
          </cell>
        </row>
        <row r="25">
          <cell r="A25" t="str">
            <v>3.7</v>
          </cell>
        </row>
        <row r="26">
          <cell r="A26" t="str">
            <v>4.1</v>
          </cell>
        </row>
        <row r="27">
          <cell r="A27" t="str">
            <v>4.2</v>
          </cell>
        </row>
        <row r="28">
          <cell r="A28" t="str">
            <v>4.3</v>
          </cell>
        </row>
        <row r="29">
          <cell r="A29" t="str">
            <v>4.4</v>
          </cell>
        </row>
        <row r="30">
          <cell r="A30" t="str">
            <v>4.5</v>
          </cell>
        </row>
        <row r="31">
          <cell r="A31" t="str">
            <v>4.6</v>
          </cell>
        </row>
        <row r="32">
          <cell r="A32" t="str">
            <v>4.7</v>
          </cell>
        </row>
        <row r="33">
          <cell r="A33" t="str">
            <v>4.8</v>
          </cell>
        </row>
        <row r="34">
          <cell r="A34" t="str">
            <v>4.9</v>
          </cell>
        </row>
        <row r="35">
          <cell r="A35" t="str">
            <v>5.1</v>
          </cell>
        </row>
        <row r="36">
          <cell r="A36" t="str">
            <v>5.2</v>
          </cell>
        </row>
        <row r="37">
          <cell r="A37" t="str">
            <v>5.3</v>
          </cell>
        </row>
        <row r="38">
          <cell r="A38" t="str">
            <v>5.4</v>
          </cell>
        </row>
        <row r="39">
          <cell r="A39" t="str">
            <v>5.5</v>
          </cell>
        </row>
        <row r="40">
          <cell r="A40" t="str">
            <v>5.6</v>
          </cell>
        </row>
        <row r="41">
          <cell r="A41" t="str">
            <v>5.7</v>
          </cell>
        </row>
        <row r="42">
          <cell r="A42" t="str">
            <v>5.8</v>
          </cell>
        </row>
        <row r="43">
          <cell r="A43" t="str">
            <v>5.9</v>
          </cell>
        </row>
        <row r="44">
          <cell r="A44" t="str">
            <v>6.1</v>
          </cell>
        </row>
        <row r="45">
          <cell r="A45" t="str">
            <v>6.2</v>
          </cell>
        </row>
        <row r="46">
          <cell r="A46" t="str">
            <v>6.3</v>
          </cell>
        </row>
        <row r="47">
          <cell r="A47" t="str">
            <v>6.4</v>
          </cell>
        </row>
        <row r="48">
          <cell r="A48" t="str">
            <v>6.5</v>
          </cell>
        </row>
        <row r="49">
          <cell r="A49" t="str">
            <v>6.6</v>
          </cell>
        </row>
        <row r="50">
          <cell r="A50" t="str">
            <v>6.7</v>
          </cell>
        </row>
        <row r="51">
          <cell r="A51" t="str">
            <v>6.8</v>
          </cell>
        </row>
        <row r="52">
          <cell r="A52" t="str">
            <v>6.9</v>
          </cell>
        </row>
        <row r="53">
          <cell r="A53" t="str">
            <v>6.10</v>
          </cell>
        </row>
        <row r="54">
          <cell r="A54" t="str">
            <v>6.11</v>
          </cell>
        </row>
        <row r="55">
          <cell r="A55" t="str">
            <v>6.12</v>
          </cell>
        </row>
      </sheetData>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ulti-Year Action Plan"/>
      <sheetName val="Components"/>
      <sheetName val="KPI"/>
      <sheetName val="Sheet1"/>
      <sheetName val="Ignore"/>
    </sheetNames>
    <sheetDataSet>
      <sheetData sheetId="0" refreshError="1"/>
      <sheetData sheetId="1" refreshError="1"/>
      <sheetData sheetId="2">
        <row r="5">
          <cell r="I5" t="str">
            <v>Sub-component</v>
          </cell>
        </row>
      </sheetData>
      <sheetData sheetId="3">
        <row r="2">
          <cell r="A2">
            <v>1</v>
          </cell>
          <cell r="B2" t="str">
            <v>Finance and management</v>
          </cell>
        </row>
        <row r="3">
          <cell r="A3">
            <v>1.1000000000000001</v>
          </cell>
          <cell r="B3" t="str">
            <v>Government public expenditure on education and training</v>
          </cell>
        </row>
        <row r="4">
          <cell r="A4">
            <v>1.2</v>
          </cell>
          <cell r="B4" t="str">
            <v>Annual operational plans (all implementing bodies) that adequately address all relevant cross-issues</v>
          </cell>
        </row>
        <row r="5">
          <cell r="A5">
            <v>1.3</v>
          </cell>
          <cell r="B5" t="str">
            <v>Schools receiving school report cards as an input to planning and management</v>
          </cell>
        </row>
        <row r="6">
          <cell r="A6">
            <v>1.4</v>
          </cell>
          <cell r="B6" t="str">
            <v>ESDP V implementing 'units' (federal directorates and TVET agency, REBs and TVET agencies, universities) with multi-year strategic plan</v>
          </cell>
        </row>
        <row r="7">
          <cell r="A7">
            <v>2</v>
          </cell>
          <cell r="B7" t="str">
            <v>Access</v>
          </cell>
        </row>
        <row r="8">
          <cell r="A8">
            <v>2.1</v>
          </cell>
          <cell r="B8" t="str">
            <v>Pre-primary GER</v>
          </cell>
        </row>
        <row r="9">
          <cell r="A9">
            <v>2.2000000000000002</v>
          </cell>
          <cell r="B9" t="str">
            <v>Grade 1 NIR</v>
          </cell>
        </row>
        <row r="10">
          <cell r="A10">
            <v>2.2999999999999998</v>
          </cell>
          <cell r="B10" t="str">
            <v>Grades 1-4, including ABE, GER</v>
          </cell>
        </row>
        <row r="11">
          <cell r="A11">
            <v>2.4</v>
          </cell>
          <cell r="B11" t="str">
            <v>Grades 1-4, including ABE, NER</v>
          </cell>
        </row>
        <row r="12">
          <cell r="A12">
            <v>2.5</v>
          </cell>
          <cell r="B12" t="str">
            <v>Grades 5-8, GER</v>
          </cell>
        </row>
        <row r="13">
          <cell r="A13">
            <v>2.6</v>
          </cell>
          <cell r="B13" t="str">
            <v>Grades 5-8, NER</v>
          </cell>
        </row>
        <row r="14">
          <cell r="A14">
            <v>2.7</v>
          </cell>
          <cell r="B14" t="str">
            <v>Grades 1-8, including ABE, GER</v>
          </cell>
        </row>
        <row r="15">
          <cell r="A15">
            <v>2.8</v>
          </cell>
          <cell r="B15" t="str">
            <v>Grades 1-8, including ABE, NER</v>
          </cell>
        </row>
        <row r="16">
          <cell r="A16">
            <v>2.9</v>
          </cell>
          <cell r="B16" t="str">
            <v>Grades 9-10, GER</v>
          </cell>
        </row>
        <row r="17">
          <cell r="A17" t="str">
            <v>2.10</v>
          </cell>
          <cell r="B17" t="str">
            <v>Grades 9-10, NER</v>
          </cell>
        </row>
        <row r="18">
          <cell r="A18">
            <v>2.11</v>
          </cell>
          <cell r="B18" t="str">
            <v>Students enrolled in TVET formal training (number)</v>
          </cell>
        </row>
        <row r="19">
          <cell r="A19" t="str">
            <v>2.12</v>
          </cell>
          <cell r="B19" t="str">
            <v>Undergraduates GER</v>
          </cell>
        </row>
        <row r="20">
          <cell r="A20" t="str">
            <v>2.13</v>
          </cell>
          <cell r="B20" t="str">
            <v>Illiterate 15-60 year olds who have grauated from two-year IFAE course</v>
          </cell>
        </row>
        <row r="21">
          <cell r="A21" t="str">
            <v>3</v>
          </cell>
          <cell r="B21" t="str">
            <v>Efficiency</v>
          </cell>
        </row>
        <row r="22">
          <cell r="A22" t="str">
            <v>3.1</v>
          </cell>
          <cell r="B22" t="str">
            <v>Grade 1 dropout rate</v>
          </cell>
        </row>
        <row r="23">
          <cell r="A23" t="str">
            <v>3.2</v>
          </cell>
          <cell r="B23" t="str">
            <v>Grades 1-8 dropout rate</v>
          </cell>
        </row>
        <row r="24">
          <cell r="A24" t="str">
            <v>3.3</v>
          </cell>
          <cell r="B24" t="str">
            <v>Grades 1-8 repetition rate</v>
          </cell>
        </row>
        <row r="25">
          <cell r="A25" t="str">
            <v>3.4</v>
          </cell>
          <cell r="B25" t="str">
            <v>Survival rate to Grade 5</v>
          </cell>
        </row>
        <row r="26">
          <cell r="A26" t="str">
            <v>3.5</v>
          </cell>
          <cell r="B26" t="str">
            <v>Completion rate to Grade 8</v>
          </cell>
        </row>
        <row r="27">
          <cell r="A27" t="str">
            <v>3.6</v>
          </cell>
          <cell r="B27" t="str">
            <v>MSEs supported through industry extension services (number)</v>
          </cell>
        </row>
        <row r="28">
          <cell r="A28" t="str">
            <v>3.7</v>
          </cell>
          <cell r="B28" t="str">
            <v>Year one undergraduate complete rate</v>
          </cell>
        </row>
        <row r="29">
          <cell r="A29" t="str">
            <v>4</v>
          </cell>
          <cell r="B29" t="str">
            <v>Quality</v>
          </cell>
        </row>
        <row r="30">
          <cell r="A30" t="str">
            <v>4.1</v>
          </cell>
          <cell r="B30" t="str">
            <v>Pre-primary teachers holding the ECCE diploma</v>
          </cell>
        </row>
        <row r="31">
          <cell r="A31" t="str">
            <v>4.2</v>
          </cell>
          <cell r="B31" t="str">
            <v>Grades 1-4 teachers appropriately qualified</v>
          </cell>
        </row>
        <row r="32">
          <cell r="A32" t="str">
            <v>4.3</v>
          </cell>
          <cell r="B32" t="str">
            <v>Teachers in Grades 1-12 that are licensed</v>
          </cell>
        </row>
        <row r="33">
          <cell r="A33" t="str">
            <v>4.4</v>
          </cell>
          <cell r="B33" t="str">
            <v>Primary schools at level three or above classification</v>
          </cell>
        </row>
        <row r="34">
          <cell r="A34" t="str">
            <v>4.5</v>
          </cell>
          <cell r="B34" t="str">
            <v xml:space="preserve">Secondary schools at level three or above classification </v>
          </cell>
        </row>
        <row r="35">
          <cell r="A35" t="str">
            <v>4.6</v>
          </cell>
          <cell r="B35" t="str">
            <v>Schools (Grades 1-12) acess to broadcast and digital technologies assisted instruction [all varieties]</v>
          </cell>
        </row>
        <row r="36">
          <cell r="A36" t="str">
            <v>4.7</v>
          </cell>
          <cell r="B36" t="str">
            <v>TVET completers who are assessed as competent</v>
          </cell>
        </row>
        <row r="37">
          <cell r="A37" t="str">
            <v>4.8</v>
          </cell>
          <cell r="B37" t="str">
            <v>TVET OS approved in all priority sectors (number)</v>
          </cell>
        </row>
        <row r="38">
          <cell r="A38" t="str">
            <v>4.9</v>
          </cell>
          <cell r="B38" t="str">
            <v>Academic staff mix in universities (Bachelor : Master's : Doctorate)</v>
          </cell>
        </row>
        <row r="39">
          <cell r="A39" t="str">
            <v>5</v>
          </cell>
          <cell r="B39" t="str">
            <v>Equity</v>
          </cell>
        </row>
        <row r="40">
          <cell r="A40" t="str">
            <v>5.1</v>
          </cell>
          <cell r="B40" t="str">
            <v>GPI in pre primary (index)</v>
          </cell>
        </row>
        <row r="41">
          <cell r="A41" t="str">
            <v>5.2</v>
          </cell>
          <cell r="B41" t="str">
            <v>GPI in Grades 1-8 (index)</v>
          </cell>
        </row>
        <row r="42">
          <cell r="A42" t="str">
            <v>5.3</v>
          </cell>
          <cell r="B42" t="str">
            <v>GPI in Grades 9-12 (index)</v>
          </cell>
        </row>
        <row r="43">
          <cell r="A43" t="str">
            <v>5.4</v>
          </cell>
          <cell r="B43" t="str">
            <v>Females as a share of students in formal TVET system</v>
          </cell>
        </row>
        <row r="44">
          <cell r="A44" t="str">
            <v>5.5</v>
          </cell>
          <cell r="B44" t="str">
            <v>Females as a share of undergraduate enrolment</v>
          </cell>
        </row>
        <row r="45">
          <cell r="A45" t="str">
            <v>5.6</v>
          </cell>
          <cell r="B45" t="str">
            <v>Females as a share of IFAE (2-year) programme graduates</v>
          </cell>
        </row>
        <row r="46">
          <cell r="A46" t="str">
            <v>5.7</v>
          </cell>
          <cell r="B46" t="str">
            <v>Enrolment rate of children with SNE, Grades 1-8</v>
          </cell>
        </row>
        <row r="47">
          <cell r="A47" t="str">
            <v>5.8</v>
          </cell>
          <cell r="B47" t="str">
            <v>Enrolment rate of children with SNE, Grades 9-12</v>
          </cell>
        </row>
        <row r="48">
          <cell r="A48" t="str">
            <v>5.9</v>
          </cell>
          <cell r="B48" t="str">
            <v>Females as a share of school leaders (principals and supervisors)</v>
          </cell>
        </row>
        <row r="49">
          <cell r="A49" t="str">
            <v>6</v>
          </cell>
          <cell r="B49" t="str">
            <v>Outcomes</v>
          </cell>
        </row>
        <row r="50">
          <cell r="A50" t="str">
            <v>6.1</v>
          </cell>
          <cell r="B50" t="str">
            <v>Grade 2 students reaching 'Below Basic' or above proficiency in reading and comprehension, by language</v>
          </cell>
        </row>
        <row r="51">
          <cell r="A51" t="str">
            <v>6.2</v>
          </cell>
          <cell r="B51" t="str">
            <v>Grade 2 students reaching 'Basic' or above proficiency in reading and comprehension, by language</v>
          </cell>
        </row>
        <row r="52">
          <cell r="A52" t="str">
            <v>6.3</v>
          </cell>
          <cell r="B52" t="str">
            <v>Students assessed reaching basic or above proficiency in the Early Grade Mathematics Assessment (EGMA) (%)</v>
          </cell>
        </row>
        <row r="53">
          <cell r="A53" t="str">
            <v>6.4</v>
          </cell>
          <cell r="B53" t="str">
            <v>Grade 4 students who achieve 50% and above (composite score) in NLA</v>
          </cell>
        </row>
        <row r="54">
          <cell r="A54" t="str">
            <v>6.5</v>
          </cell>
          <cell r="B54" t="str">
            <v>Grade 8 students who achieve 50% and above (composite score) in NLA</v>
          </cell>
        </row>
        <row r="55">
          <cell r="A55" t="str">
            <v>6.6</v>
          </cell>
          <cell r="B55" t="str">
            <v>Grade 10 students who achieve 50% and above (composite score) in NLA</v>
          </cell>
        </row>
        <row r="56">
          <cell r="A56" t="str">
            <v>6.7</v>
          </cell>
          <cell r="B56" t="str">
            <v>Grade 12 students who achieve 50% and above (composite score) in NLA</v>
          </cell>
        </row>
        <row r="57">
          <cell r="A57" t="str">
            <v>6.8</v>
          </cell>
          <cell r="B57" t="str">
            <v>Grade 10 students that score 2.0 or above (pass mark) in Ethiopian General Secondary Edcuation Certificate</v>
          </cell>
        </row>
        <row r="58">
          <cell r="A58" t="str">
            <v>6.9</v>
          </cell>
          <cell r="B58" t="str">
            <v>Grade 12 students that score 350 or above (pass mark) in Ethiopian Higher Education Entrance Certificate (natural sciences stream)</v>
          </cell>
        </row>
        <row r="59">
          <cell r="A59" t="str">
            <v>6.10</v>
          </cell>
          <cell r="B59" t="str">
            <v>Grade 12 students that score 350 or above (pass mark) in Ethiopian Higher Education Entrance Certificate social sciences stream)</v>
          </cell>
        </row>
        <row r="60">
          <cell r="A60" t="str">
            <v>6.11</v>
          </cell>
          <cell r="B60" t="str">
            <v>Demanded technologies identified through value-chain analysis and transferred to MSEs (number)</v>
          </cell>
        </row>
        <row r="61">
          <cell r="A61" t="str">
            <v>6.12</v>
          </cell>
          <cell r="B61" t="str">
            <v>University graduates (first degree) with degree-relevant employment within 12 months after graduation</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SIC's Multi-Year Action Plan"/>
      <sheetName val="Components"/>
      <sheetName val="KPI"/>
      <sheetName val="Sheet1"/>
      <sheetName val="Ignore"/>
    </sheetNames>
    <sheetDataSet>
      <sheetData sheetId="0" refreshError="1"/>
      <sheetData sheetId="1" refreshError="1"/>
      <sheetData sheetId="2">
        <row r="4">
          <cell r="E4">
            <v>1</v>
          </cell>
        </row>
      </sheetData>
      <sheetData sheetId="3">
        <row r="2">
          <cell r="A2">
            <v>1</v>
          </cell>
          <cell r="B2" t="str">
            <v>Finance and management</v>
          </cell>
        </row>
        <row r="3">
          <cell r="A3">
            <v>1.1000000000000001</v>
          </cell>
          <cell r="B3" t="str">
            <v>Government public expenditure on education and training</v>
          </cell>
        </row>
        <row r="4">
          <cell r="A4">
            <v>1.2</v>
          </cell>
          <cell r="B4" t="str">
            <v>Annual operational plans (all implementing bodies) that adequately address all relevant cross-issues</v>
          </cell>
        </row>
        <row r="5">
          <cell r="A5">
            <v>1.3</v>
          </cell>
          <cell r="B5" t="str">
            <v>Schools receiving school report cards as an input to planning and management</v>
          </cell>
        </row>
        <row r="6">
          <cell r="A6">
            <v>1.4</v>
          </cell>
          <cell r="B6" t="str">
            <v>ESDP V implementing 'units' (federal directorates and TVET agency, REBs and TVET agencies, universities) with multi-year strategic plan</v>
          </cell>
        </row>
        <row r="7">
          <cell r="A7">
            <v>2</v>
          </cell>
          <cell r="B7" t="str">
            <v>Access</v>
          </cell>
        </row>
        <row r="8">
          <cell r="A8">
            <v>2.1</v>
          </cell>
          <cell r="B8" t="str">
            <v>Pre-primary GER</v>
          </cell>
        </row>
        <row r="9">
          <cell r="A9">
            <v>2.2000000000000002</v>
          </cell>
          <cell r="B9" t="str">
            <v>Grade 1 NIR</v>
          </cell>
        </row>
        <row r="10">
          <cell r="A10">
            <v>2.2999999999999998</v>
          </cell>
          <cell r="B10" t="str">
            <v>Grades 1-4, including ABE, GER</v>
          </cell>
        </row>
        <row r="11">
          <cell r="A11">
            <v>2.4</v>
          </cell>
          <cell r="B11" t="str">
            <v>Grades 1-4, including ABE, NER</v>
          </cell>
        </row>
        <row r="12">
          <cell r="A12">
            <v>2.5</v>
          </cell>
          <cell r="B12" t="str">
            <v>Grades 5-8, GER</v>
          </cell>
        </row>
        <row r="13">
          <cell r="A13">
            <v>2.6</v>
          </cell>
          <cell r="B13" t="str">
            <v>Grades 5-8, NER</v>
          </cell>
        </row>
        <row r="14">
          <cell r="A14">
            <v>2.7</v>
          </cell>
          <cell r="B14" t="str">
            <v>Grades 1-8, including ABE, GER</v>
          </cell>
        </row>
        <row r="15">
          <cell r="A15">
            <v>2.8</v>
          </cell>
          <cell r="B15" t="str">
            <v>Grades 1-8, including ABE, NER</v>
          </cell>
        </row>
        <row r="16">
          <cell r="A16">
            <v>2.9</v>
          </cell>
          <cell r="B16" t="str">
            <v>Grades 9-10, GER</v>
          </cell>
        </row>
        <row r="17">
          <cell r="A17" t="str">
            <v>2.10</v>
          </cell>
          <cell r="B17" t="str">
            <v>Grades 9-10, NER</v>
          </cell>
        </row>
        <row r="18">
          <cell r="A18">
            <v>2.11</v>
          </cell>
          <cell r="B18" t="str">
            <v>Students enrolled in TVET formal training (number)</v>
          </cell>
        </row>
        <row r="19">
          <cell r="A19" t="str">
            <v>2.12</v>
          </cell>
          <cell r="B19" t="str">
            <v>Undergraduates GER</v>
          </cell>
        </row>
        <row r="20">
          <cell r="A20" t="str">
            <v>2.13</v>
          </cell>
          <cell r="B20" t="str">
            <v>Illiterate 15-60 year olds who have grauated from two-year IFAE course</v>
          </cell>
        </row>
        <row r="21">
          <cell r="A21" t="str">
            <v>3</v>
          </cell>
          <cell r="B21" t="str">
            <v>Efficiency</v>
          </cell>
        </row>
        <row r="22">
          <cell r="A22" t="str">
            <v>3.1</v>
          </cell>
          <cell r="B22" t="str">
            <v>Grade 1 dropout rate</v>
          </cell>
        </row>
        <row r="23">
          <cell r="A23" t="str">
            <v>3.2</v>
          </cell>
          <cell r="B23" t="str">
            <v>Grades 1-8 dropout rate</v>
          </cell>
        </row>
        <row r="24">
          <cell r="A24" t="str">
            <v>3.3</v>
          </cell>
          <cell r="B24" t="str">
            <v>Grades 1-8 repetition rate</v>
          </cell>
        </row>
        <row r="25">
          <cell r="A25" t="str">
            <v>3.4</v>
          </cell>
          <cell r="B25" t="str">
            <v>Survival rate to Grade 5</v>
          </cell>
        </row>
        <row r="26">
          <cell r="A26" t="str">
            <v>3.5</v>
          </cell>
          <cell r="B26" t="str">
            <v>Completion rate to Grade 8</v>
          </cell>
        </row>
        <row r="27">
          <cell r="A27" t="str">
            <v>3.6</v>
          </cell>
          <cell r="B27" t="str">
            <v>MSEs supported through industry extension services (number)</v>
          </cell>
        </row>
        <row r="28">
          <cell r="A28" t="str">
            <v>3.7</v>
          </cell>
          <cell r="B28" t="str">
            <v>Year one undergraduate complete rate</v>
          </cell>
        </row>
        <row r="29">
          <cell r="A29" t="str">
            <v>4</v>
          </cell>
          <cell r="B29" t="str">
            <v>Quality</v>
          </cell>
        </row>
        <row r="30">
          <cell r="A30" t="str">
            <v>4.1</v>
          </cell>
          <cell r="B30" t="str">
            <v>Pre-primary teachers holding the ECCE diploma</v>
          </cell>
        </row>
        <row r="31">
          <cell r="A31" t="str">
            <v>4.2</v>
          </cell>
          <cell r="B31" t="str">
            <v>Grades 1-4 teachers appropriately qualified</v>
          </cell>
        </row>
        <row r="32">
          <cell r="A32" t="str">
            <v>4.3</v>
          </cell>
          <cell r="B32" t="str">
            <v>Teachers in Grades 1-12 that are licensed</v>
          </cell>
        </row>
        <row r="33">
          <cell r="A33" t="str">
            <v>4.4</v>
          </cell>
          <cell r="B33" t="str">
            <v>Primary schools at level three or above classification</v>
          </cell>
        </row>
        <row r="34">
          <cell r="A34" t="str">
            <v>4.5</v>
          </cell>
          <cell r="B34" t="str">
            <v xml:space="preserve">Secondary schools at level three or above classification </v>
          </cell>
        </row>
        <row r="35">
          <cell r="A35" t="str">
            <v>4.6</v>
          </cell>
          <cell r="B35" t="str">
            <v>Schools (Grades 1-12) acess to broadcast and digital technologies assisted instruction [all varieties]</v>
          </cell>
        </row>
        <row r="36">
          <cell r="A36" t="str">
            <v>4.7</v>
          </cell>
          <cell r="B36" t="str">
            <v>TVET completers who are assessed as competent</v>
          </cell>
        </row>
        <row r="37">
          <cell r="A37" t="str">
            <v>4.8</v>
          </cell>
          <cell r="B37" t="str">
            <v>TVET OS approved in all priority sectors (number)</v>
          </cell>
        </row>
        <row r="38">
          <cell r="A38" t="str">
            <v>4.9</v>
          </cell>
          <cell r="B38" t="str">
            <v>Academic staff mix in universities (Bachelor : Master's : Doctorate)</v>
          </cell>
        </row>
        <row r="39">
          <cell r="A39" t="str">
            <v>5</v>
          </cell>
          <cell r="B39" t="str">
            <v>Equity</v>
          </cell>
        </row>
        <row r="40">
          <cell r="A40" t="str">
            <v>5.1</v>
          </cell>
          <cell r="B40" t="str">
            <v>GPI in pre primary (index)</v>
          </cell>
        </row>
        <row r="41">
          <cell r="A41" t="str">
            <v>5.2</v>
          </cell>
          <cell r="B41" t="str">
            <v>GPI in Grades 1-8 (index)</v>
          </cell>
        </row>
        <row r="42">
          <cell r="A42" t="str">
            <v>5.3</v>
          </cell>
          <cell r="B42" t="str">
            <v>GPI in Grades 9-12 (index)</v>
          </cell>
        </row>
        <row r="43">
          <cell r="A43" t="str">
            <v>5.4</v>
          </cell>
          <cell r="B43" t="str">
            <v>Females as a share of students in formal TVET system</v>
          </cell>
        </row>
        <row r="44">
          <cell r="A44" t="str">
            <v>5.5</v>
          </cell>
          <cell r="B44" t="str">
            <v>Females as a share of undergraduate enrolment</v>
          </cell>
        </row>
        <row r="45">
          <cell r="A45" t="str">
            <v>5.6</v>
          </cell>
          <cell r="B45" t="str">
            <v>Females as a share of IFAE (2-year) programme graduates</v>
          </cell>
        </row>
        <row r="46">
          <cell r="A46" t="str">
            <v>5.7</v>
          </cell>
          <cell r="B46" t="str">
            <v>Enrolment rate of children with SNE, Grades 1-8</v>
          </cell>
        </row>
        <row r="47">
          <cell r="A47" t="str">
            <v>5.8</v>
          </cell>
          <cell r="B47" t="str">
            <v>Enrolment rate of children with SNE, Grades 9-12</v>
          </cell>
        </row>
        <row r="48">
          <cell r="A48" t="str">
            <v>5.9</v>
          </cell>
          <cell r="B48" t="str">
            <v>Females as a share of school leaders (principals and supervisors)</v>
          </cell>
        </row>
        <row r="49">
          <cell r="A49" t="str">
            <v>6</v>
          </cell>
          <cell r="B49" t="str">
            <v>Outcomes</v>
          </cell>
        </row>
        <row r="50">
          <cell r="A50" t="str">
            <v>6.1</v>
          </cell>
          <cell r="B50" t="str">
            <v>Grade 2 students reaching 'Below Basic' or above proficiency in reading and comprehension, by language</v>
          </cell>
        </row>
        <row r="51">
          <cell r="A51" t="str">
            <v>6.2</v>
          </cell>
          <cell r="B51" t="str">
            <v>Grade 2 students reaching 'Basic' or above proficiency in reading and comprehension, by language</v>
          </cell>
        </row>
        <row r="52">
          <cell r="A52" t="str">
            <v>6.3</v>
          </cell>
          <cell r="B52" t="str">
            <v>Students assessed reaching basic or above proficiency in the Early Grade Mathematics Assessment (EGMA) (%)</v>
          </cell>
        </row>
        <row r="53">
          <cell r="A53" t="str">
            <v>6.4</v>
          </cell>
          <cell r="B53" t="str">
            <v>Grade 4 students who achieve 50% and above (composite score) in NLA</v>
          </cell>
        </row>
        <row r="54">
          <cell r="A54" t="str">
            <v>6.5</v>
          </cell>
          <cell r="B54" t="str">
            <v>Grade 8 students who achieve 50% and above (composite score) in NLA</v>
          </cell>
        </row>
        <row r="55">
          <cell r="A55" t="str">
            <v>6.6</v>
          </cell>
          <cell r="B55" t="str">
            <v>Grade 10 students who achieve 50% and above (composite score) in NLA</v>
          </cell>
        </row>
        <row r="56">
          <cell r="A56" t="str">
            <v>6.7</v>
          </cell>
          <cell r="B56" t="str">
            <v>Grade 12 students who achieve 50% and above (composite score) in NLA</v>
          </cell>
        </row>
        <row r="57">
          <cell r="A57" t="str">
            <v>6.8</v>
          </cell>
          <cell r="B57" t="str">
            <v>Grade 10 students that score 2.0 or above (pass mark) in Ethiopian General Secondary Edcuation Certificate</v>
          </cell>
        </row>
        <row r="58">
          <cell r="A58" t="str">
            <v>6.9</v>
          </cell>
          <cell r="B58" t="str">
            <v>Grade 12 students that score 350 or above (pass mark) in Ethiopian Higher Education Entrance Certificate (natural sciences stream)</v>
          </cell>
        </row>
        <row r="59">
          <cell r="A59" t="str">
            <v>6.10</v>
          </cell>
          <cell r="B59" t="str">
            <v>Grade 12 students that score 350 or above (pass mark) in Ethiopian Higher Education Entrance Certificate social sciences stream)</v>
          </cell>
        </row>
        <row r="60">
          <cell r="A60" t="str">
            <v>6.11</v>
          </cell>
          <cell r="B60" t="str">
            <v>Demanded technologies identified through value-chain analysis and transferred to MSEs (number)</v>
          </cell>
        </row>
        <row r="61">
          <cell r="A61" t="str">
            <v>6.12</v>
          </cell>
          <cell r="B61" t="str">
            <v>University graduates (first degree) with degree-relevant employment within 12 months after graduation</v>
          </cell>
        </row>
      </sheetData>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Year Action Plan"/>
      <sheetName val="Summary"/>
      <sheetName val="KPI"/>
      <sheetName val="Components"/>
      <sheetName val="Sheet1"/>
      <sheetName val="Ignore"/>
    </sheetNames>
    <sheetDataSet>
      <sheetData sheetId="0" refreshError="1"/>
      <sheetData sheetId="1" refreshError="1"/>
      <sheetData sheetId="2">
        <row r="2">
          <cell r="A2">
            <v>1</v>
          </cell>
          <cell r="B2" t="str">
            <v>Finance and management</v>
          </cell>
        </row>
        <row r="3">
          <cell r="A3">
            <v>1.1000000000000001</v>
          </cell>
          <cell r="B3" t="str">
            <v>Government public expenditure on education and training</v>
          </cell>
        </row>
        <row r="4">
          <cell r="A4">
            <v>1.2</v>
          </cell>
          <cell r="B4" t="str">
            <v>Annual operational plans (all implementing bodies) that adequately address all relevant cross-issues</v>
          </cell>
        </row>
        <row r="5">
          <cell r="A5">
            <v>1.3</v>
          </cell>
          <cell r="B5" t="str">
            <v>Schools receiving school report cards as an input to planning and management</v>
          </cell>
        </row>
        <row r="6">
          <cell r="A6">
            <v>1.4</v>
          </cell>
          <cell r="B6" t="str">
            <v>ESDP V implementing 'units' (federal directorates and TVET agency, REBs and TVET agencies, universities) with multi-year strategic plan</v>
          </cell>
        </row>
        <row r="7">
          <cell r="A7">
            <v>2</v>
          </cell>
          <cell r="B7" t="str">
            <v>Access</v>
          </cell>
        </row>
        <row r="8">
          <cell r="A8">
            <v>2.1</v>
          </cell>
          <cell r="B8" t="str">
            <v>Pre-primary GER</v>
          </cell>
        </row>
        <row r="9">
          <cell r="A9">
            <v>2.2000000000000002</v>
          </cell>
          <cell r="B9" t="str">
            <v>Grade 1 NIR</v>
          </cell>
        </row>
        <row r="10">
          <cell r="A10">
            <v>2.2999999999999998</v>
          </cell>
          <cell r="B10" t="str">
            <v>Grades 1-4, including ABE, GER</v>
          </cell>
        </row>
        <row r="11">
          <cell r="A11">
            <v>2.4</v>
          </cell>
          <cell r="B11" t="str">
            <v>Grades 1-4, including ABE, NER</v>
          </cell>
        </row>
        <row r="12">
          <cell r="A12">
            <v>2.5</v>
          </cell>
          <cell r="B12" t="str">
            <v>Grades 5-8, GER</v>
          </cell>
        </row>
        <row r="13">
          <cell r="A13">
            <v>2.6</v>
          </cell>
          <cell r="B13" t="str">
            <v>Grades 5-8, NER</v>
          </cell>
        </row>
        <row r="14">
          <cell r="A14">
            <v>2.7</v>
          </cell>
          <cell r="B14" t="str">
            <v>Grades 1-8, including ABE, GER</v>
          </cell>
        </row>
        <row r="15">
          <cell r="A15">
            <v>2.8</v>
          </cell>
          <cell r="B15" t="str">
            <v>Grades 1-8, including ABE, NER</v>
          </cell>
        </row>
        <row r="16">
          <cell r="A16">
            <v>2.9</v>
          </cell>
          <cell r="B16" t="str">
            <v>Grades 9-10, GER</v>
          </cell>
        </row>
        <row r="17">
          <cell r="A17" t="str">
            <v>2.10</v>
          </cell>
          <cell r="B17" t="str">
            <v>Grades 9-10, NER</v>
          </cell>
        </row>
        <row r="18">
          <cell r="A18">
            <v>2.11</v>
          </cell>
          <cell r="B18" t="str">
            <v>Students enrolled in TVET formal training (number)</v>
          </cell>
        </row>
        <row r="19">
          <cell r="A19" t="str">
            <v>2.12</v>
          </cell>
          <cell r="B19" t="str">
            <v>Undergraduates GER</v>
          </cell>
        </row>
        <row r="20">
          <cell r="A20" t="str">
            <v>2.13</v>
          </cell>
          <cell r="B20" t="str">
            <v>Illiterate 15-60 year olds who have grauated from two-year IFAE course</v>
          </cell>
        </row>
        <row r="21">
          <cell r="A21" t="str">
            <v>3</v>
          </cell>
          <cell r="B21" t="str">
            <v>Efficiency</v>
          </cell>
        </row>
        <row r="22">
          <cell r="A22" t="str">
            <v>3.1</v>
          </cell>
          <cell r="B22" t="str">
            <v>Grade 1 dropout rate</v>
          </cell>
        </row>
        <row r="23">
          <cell r="A23" t="str">
            <v>3.2</v>
          </cell>
          <cell r="B23" t="str">
            <v>Grades 1-8 dropout rate</v>
          </cell>
        </row>
        <row r="24">
          <cell r="A24" t="str">
            <v>3.3</v>
          </cell>
          <cell r="B24" t="str">
            <v>Grades 1-8 repetition rate</v>
          </cell>
        </row>
        <row r="25">
          <cell r="A25" t="str">
            <v>3.4</v>
          </cell>
          <cell r="B25" t="str">
            <v>Survival rate to Grade 5</v>
          </cell>
        </row>
        <row r="26">
          <cell r="A26" t="str">
            <v>3.5</v>
          </cell>
          <cell r="B26" t="str">
            <v>Completion rate to Grade 8</v>
          </cell>
        </row>
        <row r="27">
          <cell r="A27" t="str">
            <v>3.6</v>
          </cell>
          <cell r="B27" t="str">
            <v>MSEs supported through industry extension services (number)</v>
          </cell>
        </row>
        <row r="28">
          <cell r="A28" t="str">
            <v>3.7</v>
          </cell>
          <cell r="B28" t="str">
            <v>Year one undergraduate complete rate</v>
          </cell>
        </row>
        <row r="29">
          <cell r="A29" t="str">
            <v>4</v>
          </cell>
          <cell r="B29" t="str">
            <v>Quality</v>
          </cell>
        </row>
        <row r="30">
          <cell r="A30" t="str">
            <v>4.1</v>
          </cell>
          <cell r="B30" t="str">
            <v>Pre-primary teachers holding the ECCE diploma</v>
          </cell>
        </row>
        <row r="31">
          <cell r="A31" t="str">
            <v>4.2</v>
          </cell>
          <cell r="B31" t="str">
            <v>Grades 1-4 teachers appropriately qualified</v>
          </cell>
        </row>
        <row r="32">
          <cell r="A32" t="str">
            <v>4.3</v>
          </cell>
          <cell r="B32" t="str">
            <v>Teachers in Grades 1-12 that are licensed</v>
          </cell>
        </row>
        <row r="33">
          <cell r="A33" t="str">
            <v>4.4</v>
          </cell>
          <cell r="B33" t="str">
            <v>Primary schools at level three or above classification</v>
          </cell>
        </row>
        <row r="34">
          <cell r="A34" t="str">
            <v>4.5</v>
          </cell>
          <cell r="B34" t="str">
            <v xml:space="preserve">Secondary schools at level three or above classification </v>
          </cell>
        </row>
        <row r="35">
          <cell r="A35" t="str">
            <v>4.6</v>
          </cell>
          <cell r="B35" t="str">
            <v>Schools (Grades 1-12) acess to broadcast and digital technologies assisted instruction [all varieties]</v>
          </cell>
        </row>
        <row r="36">
          <cell r="A36" t="str">
            <v>4.7</v>
          </cell>
          <cell r="B36" t="str">
            <v>TVET completers who are assessed as competent</v>
          </cell>
        </row>
        <row r="37">
          <cell r="A37" t="str">
            <v>4.8</v>
          </cell>
          <cell r="B37" t="str">
            <v>TVET OS approved in all priority sectors (number)</v>
          </cell>
        </row>
        <row r="38">
          <cell r="A38" t="str">
            <v>4.9</v>
          </cell>
          <cell r="B38" t="str">
            <v>Academic staff mix in universities (Bachelor : Master's : Doctorate)</v>
          </cell>
        </row>
        <row r="39">
          <cell r="A39" t="str">
            <v>5</v>
          </cell>
          <cell r="B39" t="str">
            <v>Equity</v>
          </cell>
        </row>
        <row r="40">
          <cell r="A40" t="str">
            <v>5.1</v>
          </cell>
          <cell r="B40" t="str">
            <v>GPI in pre primary (index)</v>
          </cell>
        </row>
        <row r="41">
          <cell r="A41" t="str">
            <v>5.2</v>
          </cell>
          <cell r="B41" t="str">
            <v>GPI in Grades 1-8 (index)</v>
          </cell>
        </row>
        <row r="42">
          <cell r="A42" t="str">
            <v>5.3</v>
          </cell>
          <cell r="B42" t="str">
            <v>GPI in Grades 9-12 (index)</v>
          </cell>
        </row>
        <row r="43">
          <cell r="A43" t="str">
            <v>5.4</v>
          </cell>
          <cell r="B43" t="str">
            <v>Females as a share of students in formal TVET system</v>
          </cell>
        </row>
        <row r="44">
          <cell r="A44" t="str">
            <v>5.5</v>
          </cell>
          <cell r="B44" t="str">
            <v>Females as a share of undergraduate enrolment</v>
          </cell>
        </row>
        <row r="45">
          <cell r="A45" t="str">
            <v>5.6</v>
          </cell>
          <cell r="B45" t="str">
            <v>Females as a share of IFAE (2-year) programme graduates</v>
          </cell>
        </row>
        <row r="46">
          <cell r="A46" t="str">
            <v>5.7</v>
          </cell>
          <cell r="B46" t="str">
            <v>Enrolment rate of children with SNE, Grades 1-8</v>
          </cell>
        </row>
        <row r="47">
          <cell r="A47" t="str">
            <v>5.8</v>
          </cell>
          <cell r="B47" t="str">
            <v>Enrolment rate of children with SNE, Grades 9-12</v>
          </cell>
        </row>
        <row r="48">
          <cell r="A48" t="str">
            <v>5.9</v>
          </cell>
          <cell r="B48" t="str">
            <v>Females as a share of school leaders (principals and supervisors)</v>
          </cell>
        </row>
        <row r="49">
          <cell r="A49" t="str">
            <v>6</v>
          </cell>
          <cell r="B49" t="str">
            <v>Outcomes</v>
          </cell>
        </row>
        <row r="50">
          <cell r="A50" t="str">
            <v>6.1</v>
          </cell>
          <cell r="B50" t="str">
            <v>Grade 2 students reaching 'Below Basic' or above proficiency in reading and comprehension, by language</v>
          </cell>
        </row>
        <row r="51">
          <cell r="A51" t="str">
            <v>6.2</v>
          </cell>
          <cell r="B51" t="str">
            <v>Grade 2 students reaching 'Basic' or above proficiency in reading and comprehension, by language</v>
          </cell>
        </row>
        <row r="52">
          <cell r="A52" t="str">
            <v>6.3</v>
          </cell>
          <cell r="B52" t="str">
            <v>Students assessed reaching basic or above proficiency in the Early Grade Mathematics Assessment (EGMA) (%)</v>
          </cell>
        </row>
        <row r="53">
          <cell r="A53" t="str">
            <v>6.4</v>
          </cell>
          <cell r="B53" t="str">
            <v>Grade 4 students who achieve 50% and above (composite score) in NLA</v>
          </cell>
        </row>
        <row r="54">
          <cell r="A54" t="str">
            <v>6.5</v>
          </cell>
          <cell r="B54" t="str">
            <v>Grade 8 students who achieve 50% and above (composite score) in NLA</v>
          </cell>
        </row>
        <row r="55">
          <cell r="A55" t="str">
            <v>6.6</v>
          </cell>
          <cell r="B55" t="str">
            <v>Grade 10 students who achieve 50% and above (composite score) in NLA</v>
          </cell>
        </row>
        <row r="56">
          <cell r="A56" t="str">
            <v>6.7</v>
          </cell>
          <cell r="B56" t="str">
            <v>Grade 12 students who achieve 50% and above (composite score) in NLA</v>
          </cell>
        </row>
        <row r="57">
          <cell r="A57" t="str">
            <v>6.8</v>
          </cell>
          <cell r="B57" t="str">
            <v>Grade 10 students that score 2.0 or above (pass mark) in Ethiopian General Secondary Edcuation Certificate</v>
          </cell>
        </row>
        <row r="58">
          <cell r="A58" t="str">
            <v>6.9</v>
          </cell>
          <cell r="B58" t="str">
            <v>Grade 12 students that score 350 or above (pass mark) in Ethiopian Higher Education Entrance Certificate (natural sciences stream)</v>
          </cell>
        </row>
        <row r="59">
          <cell r="A59" t="str">
            <v>6.10</v>
          </cell>
          <cell r="B59" t="str">
            <v>Grade 12 students that score 350 or above (pass mark) in Ethiopian Higher Education Entrance Certificate social sciences stream)</v>
          </cell>
        </row>
        <row r="60">
          <cell r="A60" t="str">
            <v>6.11</v>
          </cell>
          <cell r="B60" t="str">
            <v>Demanded technologies identified through value-chain analysis and transferred to MSEs (number)</v>
          </cell>
        </row>
        <row r="61">
          <cell r="A61" t="str">
            <v>6.12</v>
          </cell>
          <cell r="B61" t="str">
            <v>University graduates (first degree) with degree-relevant employment within 12 months after graduation</v>
          </cell>
        </row>
      </sheetData>
      <sheetData sheetId="3">
        <row r="4">
          <cell r="E4">
            <v>1</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ulti-Year Action Plan"/>
      <sheetName val="Components"/>
      <sheetName val="KPI"/>
      <sheetName val="Sheet1"/>
      <sheetName val="Ignore"/>
      <sheetName val="Sheet2"/>
    </sheetNames>
    <sheetDataSet>
      <sheetData sheetId="0" refreshError="1"/>
      <sheetData sheetId="1" refreshError="1"/>
      <sheetData sheetId="2" refreshError="1"/>
      <sheetData sheetId="3" refreshError="1">
        <row r="2">
          <cell r="A2">
            <v>1</v>
          </cell>
          <cell r="B2" t="str">
            <v>Finance and management</v>
          </cell>
        </row>
        <row r="3">
          <cell r="A3">
            <v>1.1000000000000001</v>
          </cell>
          <cell r="B3" t="str">
            <v>Government public expenditure on education and training</v>
          </cell>
        </row>
        <row r="4">
          <cell r="A4">
            <v>1.2</v>
          </cell>
          <cell r="B4" t="str">
            <v>Annual operational plans (all implementing bodies) that adequately address all relevant cross-issues</v>
          </cell>
        </row>
        <row r="5">
          <cell r="A5">
            <v>1.3</v>
          </cell>
          <cell r="B5" t="str">
            <v>Schools receiving school report cards as an input to planning and management</v>
          </cell>
        </row>
        <row r="6">
          <cell r="A6">
            <v>1.4</v>
          </cell>
          <cell r="B6" t="str">
            <v>ESDP V implementing 'units' (federal directorates and TVET agency, REBs and TVET agencies, universities) with multi-year strategic plan</v>
          </cell>
        </row>
        <row r="7">
          <cell r="A7">
            <v>2</v>
          </cell>
          <cell r="B7" t="str">
            <v>Access</v>
          </cell>
        </row>
        <row r="8">
          <cell r="A8">
            <v>2.1</v>
          </cell>
          <cell r="B8" t="str">
            <v>Pre-primary GER</v>
          </cell>
        </row>
        <row r="9">
          <cell r="A9">
            <v>2.2000000000000002</v>
          </cell>
          <cell r="B9" t="str">
            <v>Grade 1 NIR</v>
          </cell>
        </row>
        <row r="10">
          <cell r="A10">
            <v>2.2999999999999998</v>
          </cell>
          <cell r="B10" t="str">
            <v>Grades 1-4, including ABE, GER</v>
          </cell>
        </row>
        <row r="11">
          <cell r="A11">
            <v>2.4</v>
          </cell>
          <cell r="B11" t="str">
            <v>Grades 1-4, including ABE, NER</v>
          </cell>
        </row>
        <row r="12">
          <cell r="A12">
            <v>2.5</v>
          </cell>
          <cell r="B12" t="str">
            <v>Grades 5-8, GER</v>
          </cell>
        </row>
        <row r="13">
          <cell r="A13">
            <v>2.6</v>
          </cell>
          <cell r="B13" t="str">
            <v>Grades 5-8, NER</v>
          </cell>
        </row>
        <row r="14">
          <cell r="A14">
            <v>2.7</v>
          </cell>
          <cell r="B14" t="str">
            <v>Grades 1-8, including ABE, GER</v>
          </cell>
        </row>
        <row r="15">
          <cell r="A15">
            <v>2.8</v>
          </cell>
          <cell r="B15" t="str">
            <v>Grades 1-8, including ABE, NER</v>
          </cell>
        </row>
        <row r="16">
          <cell r="A16">
            <v>2.9</v>
          </cell>
          <cell r="B16" t="str">
            <v>Grades 9-10, GER</v>
          </cell>
        </row>
        <row r="17">
          <cell r="A17" t="str">
            <v>2.10</v>
          </cell>
          <cell r="B17" t="str">
            <v>Grades 9-10, NER</v>
          </cell>
        </row>
        <row r="18">
          <cell r="A18">
            <v>2.11</v>
          </cell>
          <cell r="B18" t="str">
            <v>Students enrolled in TVET formal training (number)</v>
          </cell>
        </row>
        <row r="19">
          <cell r="A19" t="str">
            <v>2.12</v>
          </cell>
          <cell r="B19" t="str">
            <v>Undergraduates GER</v>
          </cell>
        </row>
        <row r="20">
          <cell r="A20" t="str">
            <v>2.13</v>
          </cell>
          <cell r="B20" t="str">
            <v>Illiterate 15-60 year olds who have grauated from two-year IFAE course</v>
          </cell>
        </row>
        <row r="21">
          <cell r="A21" t="str">
            <v>3</v>
          </cell>
          <cell r="B21" t="str">
            <v>Efficiency</v>
          </cell>
        </row>
        <row r="22">
          <cell r="A22" t="str">
            <v>3.1</v>
          </cell>
          <cell r="B22" t="str">
            <v>Grade 1 dropout rate</v>
          </cell>
        </row>
        <row r="23">
          <cell r="A23" t="str">
            <v>3.2</v>
          </cell>
          <cell r="B23" t="str">
            <v>Grades 1-8 dropout rate</v>
          </cell>
        </row>
        <row r="24">
          <cell r="A24" t="str">
            <v>3.3</v>
          </cell>
          <cell r="B24" t="str">
            <v>Grades 1-8 repetition rate</v>
          </cell>
        </row>
        <row r="25">
          <cell r="A25" t="str">
            <v>3.4</v>
          </cell>
          <cell r="B25" t="str">
            <v>Survival rate to Grade 5</v>
          </cell>
        </row>
        <row r="26">
          <cell r="A26" t="str">
            <v>3.5</v>
          </cell>
          <cell r="B26" t="str">
            <v>Completion rate to Grade 8</v>
          </cell>
        </row>
        <row r="27">
          <cell r="A27" t="str">
            <v>3.6</v>
          </cell>
          <cell r="B27" t="str">
            <v>MSEs supported through industry extension services (number)</v>
          </cell>
        </row>
        <row r="28">
          <cell r="A28" t="str">
            <v>3.7</v>
          </cell>
          <cell r="B28" t="str">
            <v>Year one undergraduate complete rate</v>
          </cell>
        </row>
        <row r="29">
          <cell r="A29" t="str">
            <v>4</v>
          </cell>
          <cell r="B29" t="str">
            <v>Quality</v>
          </cell>
        </row>
        <row r="30">
          <cell r="A30" t="str">
            <v>4.1</v>
          </cell>
          <cell r="B30" t="str">
            <v>Pre-primary teachers holding the ECCE diploma</v>
          </cell>
        </row>
        <row r="31">
          <cell r="A31" t="str">
            <v>4.2</v>
          </cell>
          <cell r="B31" t="str">
            <v>Grades 1-4 teachers appropriately qualified</v>
          </cell>
        </row>
        <row r="32">
          <cell r="A32" t="str">
            <v>4.3</v>
          </cell>
          <cell r="B32" t="str">
            <v>Teachers in Grades 1-12 that are licensed</v>
          </cell>
        </row>
        <row r="33">
          <cell r="A33" t="str">
            <v>4.4</v>
          </cell>
          <cell r="B33" t="str">
            <v>Primary schools at level three or above classification</v>
          </cell>
        </row>
        <row r="34">
          <cell r="A34" t="str">
            <v>4.5</v>
          </cell>
          <cell r="B34" t="str">
            <v xml:space="preserve">Secondary schools at level three or above classification </v>
          </cell>
        </row>
        <row r="35">
          <cell r="A35" t="str">
            <v>4.6</v>
          </cell>
          <cell r="B35" t="str">
            <v>Schools (Grades 1-12) acess to broadcast and digital technologies assisted instruction [all varieties]</v>
          </cell>
        </row>
        <row r="36">
          <cell r="A36" t="str">
            <v>4.7</v>
          </cell>
          <cell r="B36" t="str">
            <v>TVET completers who are assessed as competent</v>
          </cell>
        </row>
        <row r="37">
          <cell r="A37" t="str">
            <v>4.8</v>
          </cell>
          <cell r="B37" t="str">
            <v>TVET OS approved in all priority sectors (number)</v>
          </cell>
        </row>
        <row r="38">
          <cell r="A38" t="str">
            <v>4.9</v>
          </cell>
          <cell r="B38" t="str">
            <v>Academic staff mix in universities (Bachelor : Master's : Doctorate)</v>
          </cell>
        </row>
        <row r="39">
          <cell r="A39" t="str">
            <v>5</v>
          </cell>
          <cell r="B39" t="str">
            <v>Equity</v>
          </cell>
        </row>
        <row r="40">
          <cell r="A40" t="str">
            <v>5.1</v>
          </cell>
          <cell r="B40" t="str">
            <v>GPI in pre primary (index)</v>
          </cell>
        </row>
        <row r="41">
          <cell r="A41" t="str">
            <v>5.2</v>
          </cell>
          <cell r="B41" t="str">
            <v>GPI in Grades 1-8 (index)</v>
          </cell>
        </row>
        <row r="42">
          <cell r="A42" t="str">
            <v>5.3</v>
          </cell>
          <cell r="B42" t="str">
            <v>GPI in Grades 9-12 (index)</v>
          </cell>
        </row>
        <row r="43">
          <cell r="A43" t="str">
            <v>5.4</v>
          </cell>
          <cell r="B43" t="str">
            <v>Females as a share of students in formal TVET system</v>
          </cell>
        </row>
        <row r="44">
          <cell r="A44" t="str">
            <v>5.5</v>
          </cell>
          <cell r="B44" t="str">
            <v>Females as a share of undergraduate enrolment</v>
          </cell>
        </row>
        <row r="45">
          <cell r="A45" t="str">
            <v>5.6</v>
          </cell>
          <cell r="B45" t="str">
            <v>Females as a share of IFAE (2-year) programme graduates</v>
          </cell>
        </row>
        <row r="46">
          <cell r="A46" t="str">
            <v>5.7</v>
          </cell>
          <cell r="B46" t="str">
            <v>Enrolment rate of children with SNE, Grades 1-8</v>
          </cell>
        </row>
        <row r="47">
          <cell r="A47" t="str">
            <v>5.8</v>
          </cell>
          <cell r="B47" t="str">
            <v>Enrolment rate of children with SNE, Grades 9-12</v>
          </cell>
        </row>
        <row r="48">
          <cell r="A48" t="str">
            <v>5.9</v>
          </cell>
          <cell r="B48" t="str">
            <v>Females as a share of school leaders (principals and supervisors)</v>
          </cell>
        </row>
        <row r="49">
          <cell r="A49" t="str">
            <v>6</v>
          </cell>
          <cell r="B49" t="str">
            <v>Outcomes</v>
          </cell>
        </row>
        <row r="50">
          <cell r="A50" t="str">
            <v>6.1</v>
          </cell>
          <cell r="B50" t="str">
            <v>Grade 2 students reaching 'Below Basic' or above proficiency in reading and comprehension, by language</v>
          </cell>
        </row>
        <row r="51">
          <cell r="A51" t="str">
            <v>6.2</v>
          </cell>
          <cell r="B51" t="str">
            <v>Grade 2 students reaching 'Basic' or above proficiency in reading and comprehension, by language</v>
          </cell>
        </row>
        <row r="52">
          <cell r="A52" t="str">
            <v>6.3</v>
          </cell>
          <cell r="B52" t="str">
            <v>Students assessed reaching basic or above proficiency in the Early Grade Mathematics Assessment (EGMA) (%)</v>
          </cell>
        </row>
        <row r="53">
          <cell r="A53" t="str">
            <v>6.4</v>
          </cell>
          <cell r="B53" t="str">
            <v>Grade 4 students who achieve 50% and above (composite score) in NLA</v>
          </cell>
        </row>
        <row r="54">
          <cell r="A54" t="str">
            <v>6.5</v>
          </cell>
          <cell r="B54" t="str">
            <v>Grade 8 students who achieve 50% and above (composite score) in NLA</v>
          </cell>
        </row>
        <row r="55">
          <cell r="A55" t="str">
            <v>6.6</v>
          </cell>
          <cell r="B55" t="str">
            <v>Grade 10 students who achieve 50% and above (composite score) in NLA</v>
          </cell>
        </row>
        <row r="56">
          <cell r="A56" t="str">
            <v>6.7</v>
          </cell>
          <cell r="B56" t="str">
            <v>Grade 12 students who achieve 50% and above (composite score) in NLA</v>
          </cell>
        </row>
        <row r="57">
          <cell r="A57" t="str">
            <v>6.8</v>
          </cell>
          <cell r="B57" t="str">
            <v>Grade 10 students that score 2.0 or above (pass mark) in Ethiopian General Secondary Edcuation Certificate</v>
          </cell>
        </row>
        <row r="58">
          <cell r="A58" t="str">
            <v>6.9</v>
          </cell>
          <cell r="B58" t="str">
            <v>Grade 12 students that score 350 or above (pass mark) in Ethiopian Higher Education Entrance Certificate (natural sciences stream)</v>
          </cell>
        </row>
        <row r="59">
          <cell r="A59" t="str">
            <v>6.10</v>
          </cell>
          <cell r="B59" t="str">
            <v>Grade 12 students that score 350 or above (pass mark) in Ethiopian Higher Education Entrance Certificate social sciences stream)</v>
          </cell>
        </row>
        <row r="60">
          <cell r="A60" t="str">
            <v>6.11</v>
          </cell>
          <cell r="B60" t="str">
            <v>Demanded technologies identified through value-chain analysis and transferred to MSEs (number)</v>
          </cell>
        </row>
        <row r="61">
          <cell r="A61" t="str">
            <v>6.12</v>
          </cell>
          <cell r="B61" t="str">
            <v>University graduates (first degree) with degree-relevant employment within 12 months after graduation</v>
          </cell>
        </row>
      </sheetData>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ulti-Year Action Plan"/>
      <sheetName val="Components"/>
      <sheetName val="KPI"/>
      <sheetName val="Sheet1"/>
      <sheetName val="Ignore"/>
      <sheetName val="Sheet2"/>
    </sheetNames>
    <sheetDataSet>
      <sheetData sheetId="0" refreshError="1"/>
      <sheetData sheetId="1" refreshError="1"/>
      <sheetData sheetId="2"/>
      <sheetData sheetId="3">
        <row r="2">
          <cell r="A2">
            <v>1</v>
          </cell>
          <cell r="B2" t="str">
            <v>Finance and management</v>
          </cell>
        </row>
        <row r="3">
          <cell r="A3">
            <v>1.1000000000000001</v>
          </cell>
          <cell r="B3" t="str">
            <v>Government public expenditure on education and training</v>
          </cell>
        </row>
        <row r="4">
          <cell r="A4">
            <v>1.2</v>
          </cell>
          <cell r="B4" t="str">
            <v>Annual operational plans (all implementing bodies) that adequately address all relevant cross-issues</v>
          </cell>
        </row>
        <row r="5">
          <cell r="A5">
            <v>1.3</v>
          </cell>
          <cell r="B5" t="str">
            <v>Schools receiving school report cards as an input to planning and management</v>
          </cell>
        </row>
        <row r="6">
          <cell r="A6">
            <v>1.4</v>
          </cell>
          <cell r="B6" t="str">
            <v>ESDP V implementing 'units' (federal directorates and TVET agency, REBs and TVET agencies, universities) with multi-year strategic plan</v>
          </cell>
        </row>
        <row r="7">
          <cell r="A7">
            <v>2</v>
          </cell>
          <cell r="B7" t="str">
            <v>Access</v>
          </cell>
        </row>
        <row r="8">
          <cell r="A8">
            <v>2.1</v>
          </cell>
          <cell r="B8" t="str">
            <v>Pre-primary GER</v>
          </cell>
        </row>
        <row r="9">
          <cell r="A9">
            <v>2.2000000000000002</v>
          </cell>
          <cell r="B9" t="str">
            <v>Grade 1 NIR</v>
          </cell>
        </row>
        <row r="10">
          <cell r="A10">
            <v>2.2999999999999998</v>
          </cell>
          <cell r="B10" t="str">
            <v>Grades 1-4, including ABE, GER</v>
          </cell>
        </row>
        <row r="11">
          <cell r="A11">
            <v>2.4</v>
          </cell>
          <cell r="B11" t="str">
            <v>Grades 1-4, including ABE, NER</v>
          </cell>
        </row>
        <row r="12">
          <cell r="A12">
            <v>2.5</v>
          </cell>
          <cell r="B12" t="str">
            <v>Grades 5-8, GER</v>
          </cell>
        </row>
        <row r="13">
          <cell r="A13">
            <v>2.6</v>
          </cell>
          <cell r="B13" t="str">
            <v>Grades 5-8, NER</v>
          </cell>
        </row>
        <row r="14">
          <cell r="A14">
            <v>2.7</v>
          </cell>
          <cell r="B14" t="str">
            <v>Grades 1-8, including ABE, GER</v>
          </cell>
        </row>
        <row r="15">
          <cell r="A15">
            <v>2.8</v>
          </cell>
          <cell r="B15" t="str">
            <v>Grades 1-8, including ABE, NER</v>
          </cell>
        </row>
        <row r="16">
          <cell r="A16">
            <v>2.9</v>
          </cell>
          <cell r="B16" t="str">
            <v>Grades 9-10, GER</v>
          </cell>
        </row>
        <row r="17">
          <cell r="A17" t="str">
            <v>2.10</v>
          </cell>
          <cell r="B17" t="str">
            <v>Grades 9-10, NER</v>
          </cell>
        </row>
        <row r="18">
          <cell r="A18">
            <v>2.11</v>
          </cell>
          <cell r="B18" t="str">
            <v>Students enrolled in TVET formal training (number)</v>
          </cell>
        </row>
        <row r="19">
          <cell r="A19" t="str">
            <v>2.12</v>
          </cell>
          <cell r="B19" t="str">
            <v>Undergraduates GER</v>
          </cell>
        </row>
        <row r="20">
          <cell r="A20" t="str">
            <v>2.13</v>
          </cell>
          <cell r="B20" t="str">
            <v>Illiterate 15-60 year olds who have grauated from two-year IFAE course</v>
          </cell>
        </row>
        <row r="21">
          <cell r="A21" t="str">
            <v>3</v>
          </cell>
          <cell r="B21" t="str">
            <v>Efficiency</v>
          </cell>
        </row>
        <row r="22">
          <cell r="A22" t="str">
            <v>3.1</v>
          </cell>
          <cell r="B22" t="str">
            <v>Grade 1 dropout rate</v>
          </cell>
        </row>
        <row r="23">
          <cell r="A23" t="str">
            <v>3.2</v>
          </cell>
          <cell r="B23" t="str">
            <v>Grades 1-8 dropout rate</v>
          </cell>
        </row>
        <row r="24">
          <cell r="A24" t="str">
            <v>3.3</v>
          </cell>
          <cell r="B24" t="str">
            <v>Grades 1-8 repetition rate</v>
          </cell>
        </row>
        <row r="25">
          <cell r="A25" t="str">
            <v>3.4</v>
          </cell>
          <cell r="B25" t="str">
            <v>Survival rate to Grade 5</v>
          </cell>
        </row>
        <row r="26">
          <cell r="A26" t="str">
            <v>3.5</v>
          </cell>
          <cell r="B26" t="str">
            <v>Completion rate to Grade 8</v>
          </cell>
        </row>
        <row r="27">
          <cell r="A27" t="str">
            <v>3.6</v>
          </cell>
          <cell r="B27" t="str">
            <v>MSEs supported through industry extension services (number)</v>
          </cell>
        </row>
        <row r="28">
          <cell r="A28" t="str">
            <v>3.7</v>
          </cell>
          <cell r="B28" t="str">
            <v>Year one undergraduate complete rate</v>
          </cell>
        </row>
        <row r="29">
          <cell r="A29" t="str">
            <v>4</v>
          </cell>
          <cell r="B29" t="str">
            <v>Quality</v>
          </cell>
        </row>
        <row r="30">
          <cell r="A30" t="str">
            <v>4.1</v>
          </cell>
          <cell r="B30" t="str">
            <v>Pre-primary teachers holding the ECCE diploma</v>
          </cell>
        </row>
        <row r="31">
          <cell r="A31" t="str">
            <v>4.2</v>
          </cell>
          <cell r="B31" t="str">
            <v>Grades 1-4 teachers appropriately qualified</v>
          </cell>
        </row>
        <row r="32">
          <cell r="A32" t="str">
            <v>4.3</v>
          </cell>
          <cell r="B32" t="str">
            <v>Teachers in Grades 1-12 that are licensed</v>
          </cell>
        </row>
        <row r="33">
          <cell r="A33" t="str">
            <v>4.4</v>
          </cell>
          <cell r="B33" t="str">
            <v>Primary schools at level three or above classification</v>
          </cell>
        </row>
        <row r="34">
          <cell r="A34" t="str">
            <v>4.5</v>
          </cell>
          <cell r="B34" t="str">
            <v xml:space="preserve">Secondary schools at level three or above classification </v>
          </cell>
        </row>
        <row r="35">
          <cell r="A35" t="str">
            <v>4.6</v>
          </cell>
          <cell r="B35" t="str">
            <v>Schools (Grades 1-12) acess to broadcast and digital technologies assisted instruction [all varieties]</v>
          </cell>
        </row>
        <row r="36">
          <cell r="A36" t="str">
            <v>4.7</v>
          </cell>
          <cell r="B36" t="str">
            <v>TVET completers who are assessed as competent</v>
          </cell>
        </row>
        <row r="37">
          <cell r="A37" t="str">
            <v>4.8</v>
          </cell>
          <cell r="B37" t="str">
            <v>TVET OS approved in all priority sectors (number)</v>
          </cell>
        </row>
        <row r="38">
          <cell r="A38" t="str">
            <v>4.9</v>
          </cell>
          <cell r="B38" t="str">
            <v>Academic staff mix in universities (Bachelor : Master's : Doctorate)</v>
          </cell>
        </row>
        <row r="39">
          <cell r="A39" t="str">
            <v>5</v>
          </cell>
          <cell r="B39" t="str">
            <v>Equity</v>
          </cell>
        </row>
        <row r="40">
          <cell r="A40" t="str">
            <v>5.1</v>
          </cell>
          <cell r="B40" t="str">
            <v>GPI in pre primary (index)</v>
          </cell>
        </row>
        <row r="41">
          <cell r="A41" t="str">
            <v>5.2</v>
          </cell>
          <cell r="B41" t="str">
            <v>GPI in Grades 1-8 (index)</v>
          </cell>
        </row>
        <row r="42">
          <cell r="A42" t="str">
            <v>5.3</v>
          </cell>
          <cell r="B42" t="str">
            <v>GPI in Grades 9-12 (index)</v>
          </cell>
        </row>
        <row r="43">
          <cell r="A43" t="str">
            <v>5.4</v>
          </cell>
          <cell r="B43" t="str">
            <v>Females as a share of students in formal TVET system</v>
          </cell>
        </row>
        <row r="44">
          <cell r="A44" t="str">
            <v>5.5</v>
          </cell>
          <cell r="B44" t="str">
            <v>Females as a share of undergraduate enrolment</v>
          </cell>
        </row>
        <row r="45">
          <cell r="A45" t="str">
            <v>5.6</v>
          </cell>
          <cell r="B45" t="str">
            <v>Females as a share of IFAE (2-year) programme graduates</v>
          </cell>
        </row>
        <row r="46">
          <cell r="A46" t="str">
            <v>5.7</v>
          </cell>
          <cell r="B46" t="str">
            <v>Enrolment rate of children with SNE, Grades 1-8</v>
          </cell>
        </row>
        <row r="47">
          <cell r="A47" t="str">
            <v>5.8</v>
          </cell>
          <cell r="B47" t="str">
            <v>Enrolment rate of children with SNE, Grades 9-12</v>
          </cell>
        </row>
        <row r="48">
          <cell r="A48" t="str">
            <v>5.9</v>
          </cell>
          <cell r="B48" t="str">
            <v>Females as a share of school leaders (principals and supervisors)</v>
          </cell>
        </row>
        <row r="49">
          <cell r="A49" t="str">
            <v>6</v>
          </cell>
          <cell r="B49" t="str">
            <v>Outcomes</v>
          </cell>
        </row>
        <row r="50">
          <cell r="A50" t="str">
            <v>6.1</v>
          </cell>
          <cell r="B50" t="str">
            <v>Grade 2 students reaching 'Below Basic' or above proficiency in reading and comprehension, by language</v>
          </cell>
        </row>
        <row r="51">
          <cell r="A51" t="str">
            <v>6.2</v>
          </cell>
          <cell r="B51" t="str">
            <v>Grade 2 students reaching 'Basic' or above proficiency in reading and comprehension, by language</v>
          </cell>
        </row>
        <row r="52">
          <cell r="A52" t="str">
            <v>6.3</v>
          </cell>
          <cell r="B52" t="str">
            <v>Students assessed reaching basic or above proficiency in the Early Grade Mathematics Assessment (EGMA) (%)</v>
          </cell>
        </row>
        <row r="53">
          <cell r="A53" t="str">
            <v>6.4</v>
          </cell>
          <cell r="B53" t="str">
            <v>Grade 4 students who achieve 50% and above (composite score) in NLA</v>
          </cell>
        </row>
        <row r="54">
          <cell r="A54" t="str">
            <v>6.5</v>
          </cell>
          <cell r="B54" t="str">
            <v>Grade 8 students who achieve 50% and above (composite score) in NLA</v>
          </cell>
        </row>
        <row r="55">
          <cell r="A55" t="str">
            <v>6.6</v>
          </cell>
          <cell r="B55" t="str">
            <v>Grade 10 students who achieve 50% and above (composite score) in NLA</v>
          </cell>
        </row>
        <row r="56">
          <cell r="A56" t="str">
            <v>6.7</v>
          </cell>
          <cell r="B56" t="str">
            <v>Grade 12 students who achieve 50% and above (composite score) in NLA</v>
          </cell>
        </row>
        <row r="57">
          <cell r="A57" t="str">
            <v>6.8</v>
          </cell>
          <cell r="B57" t="str">
            <v>Grade 10 students that score 2.0 or above (pass mark) in Ethiopian General Secondary Edcuation Certificate</v>
          </cell>
        </row>
        <row r="58">
          <cell r="A58" t="str">
            <v>6.9</v>
          </cell>
          <cell r="B58" t="str">
            <v>Grade 12 students that score 350 or above (pass mark) in Ethiopian Higher Education Entrance Certificate (natural sciences stream)</v>
          </cell>
        </row>
        <row r="59">
          <cell r="A59" t="str">
            <v>6.10</v>
          </cell>
          <cell r="B59" t="str">
            <v>Grade 12 students that score 350 or above (pass mark) in Ethiopian Higher Education Entrance Certificate social sciences stream)</v>
          </cell>
        </row>
        <row r="60">
          <cell r="A60" t="str">
            <v>6.11</v>
          </cell>
          <cell r="B60" t="str">
            <v>Demanded technologies identified through value-chain analysis and transferred to MSEs (number)</v>
          </cell>
        </row>
        <row r="61">
          <cell r="A61" t="str">
            <v>6.12</v>
          </cell>
          <cell r="B61" t="str">
            <v>University graduates (first degree) with degree-relevant employment within 12 months after graduation</v>
          </cell>
        </row>
      </sheetData>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ulti-Year Action Plan"/>
      <sheetName val="Components"/>
      <sheetName val="KPI"/>
      <sheetName val="Sheet1"/>
      <sheetName val="Ignore"/>
    </sheetNames>
    <sheetDataSet>
      <sheetData sheetId="0" refreshError="1"/>
      <sheetData sheetId="1" refreshError="1"/>
      <sheetData sheetId="2">
        <row r="4">
          <cell r="E4">
            <v>1</v>
          </cell>
        </row>
      </sheetData>
      <sheetData sheetId="3">
        <row r="2">
          <cell r="A2">
            <v>1</v>
          </cell>
          <cell r="B2" t="str">
            <v>Finance and management</v>
          </cell>
        </row>
        <row r="3">
          <cell r="A3">
            <v>1.1000000000000001</v>
          </cell>
          <cell r="B3" t="str">
            <v>Government public expenditure on education and training</v>
          </cell>
        </row>
        <row r="4">
          <cell r="A4">
            <v>1.2</v>
          </cell>
          <cell r="B4" t="str">
            <v>Annual operational plans (all implementing bodies) that adequately address all relevant cross-issues</v>
          </cell>
        </row>
        <row r="5">
          <cell r="A5">
            <v>1.3</v>
          </cell>
          <cell r="B5" t="str">
            <v>Schools receiving school report cards as an input to planning and management</v>
          </cell>
        </row>
        <row r="6">
          <cell r="A6">
            <v>1.4</v>
          </cell>
          <cell r="B6" t="str">
            <v>ESDP V implementing 'units' (federal directorates and TVET agency, REBs and TVET agencies, universities) with multi-year strategic plan</v>
          </cell>
        </row>
        <row r="7">
          <cell r="A7">
            <v>2</v>
          </cell>
          <cell r="B7" t="str">
            <v>Access</v>
          </cell>
        </row>
        <row r="8">
          <cell r="A8">
            <v>2.1</v>
          </cell>
          <cell r="B8" t="str">
            <v>Pre-primary GER</v>
          </cell>
        </row>
        <row r="9">
          <cell r="A9">
            <v>2.2000000000000002</v>
          </cell>
          <cell r="B9" t="str">
            <v>Grade 1 NIR</v>
          </cell>
        </row>
        <row r="10">
          <cell r="A10">
            <v>2.2999999999999998</v>
          </cell>
          <cell r="B10" t="str">
            <v>Grades 1-4, including ABE, GER</v>
          </cell>
        </row>
        <row r="11">
          <cell r="A11">
            <v>2.4</v>
          </cell>
          <cell r="B11" t="str">
            <v>Grades 1-4, including ABE, NER</v>
          </cell>
        </row>
        <row r="12">
          <cell r="A12">
            <v>2.5</v>
          </cell>
          <cell r="B12" t="str">
            <v>Grades 5-8, GER</v>
          </cell>
        </row>
        <row r="13">
          <cell r="A13">
            <v>2.6</v>
          </cell>
          <cell r="B13" t="str">
            <v>Grades 5-8, NER</v>
          </cell>
        </row>
        <row r="14">
          <cell r="A14">
            <v>2.7</v>
          </cell>
          <cell r="B14" t="str">
            <v>Grades 1-8, including ABE, GER</v>
          </cell>
        </row>
        <row r="15">
          <cell r="A15">
            <v>2.8</v>
          </cell>
          <cell r="B15" t="str">
            <v>Grades 1-8, including ABE, NER</v>
          </cell>
        </row>
        <row r="16">
          <cell r="A16">
            <v>2.9</v>
          </cell>
          <cell r="B16" t="str">
            <v>Grades 9-10, GER</v>
          </cell>
        </row>
        <row r="17">
          <cell r="A17" t="str">
            <v>2.10</v>
          </cell>
          <cell r="B17" t="str">
            <v>Grades 9-10, NER</v>
          </cell>
        </row>
        <row r="18">
          <cell r="A18">
            <v>2.11</v>
          </cell>
          <cell r="B18" t="str">
            <v>Students enrolled in TVET formal training (number)</v>
          </cell>
        </row>
        <row r="19">
          <cell r="A19" t="str">
            <v>2.12</v>
          </cell>
          <cell r="B19" t="str">
            <v>Undergraduates GER</v>
          </cell>
        </row>
        <row r="20">
          <cell r="A20" t="str">
            <v>2.13</v>
          </cell>
          <cell r="B20" t="str">
            <v>Illiterate 15-60 year olds who have grauated from two-year IFAE course</v>
          </cell>
        </row>
        <row r="21">
          <cell r="A21" t="str">
            <v>3</v>
          </cell>
          <cell r="B21" t="str">
            <v>Efficiency</v>
          </cell>
        </row>
        <row r="22">
          <cell r="A22" t="str">
            <v>3.1</v>
          </cell>
          <cell r="B22" t="str">
            <v>Grade 1 dropout rate</v>
          </cell>
        </row>
        <row r="23">
          <cell r="A23" t="str">
            <v>3.2</v>
          </cell>
          <cell r="B23" t="str">
            <v>Grades 1-8 dropout rate</v>
          </cell>
        </row>
        <row r="24">
          <cell r="A24" t="str">
            <v>3.3</v>
          </cell>
          <cell r="B24" t="str">
            <v>Grades 1-8 repetition rate</v>
          </cell>
        </row>
        <row r="25">
          <cell r="A25" t="str">
            <v>3.4</v>
          </cell>
          <cell r="B25" t="str">
            <v>Survival rate to Grade 5</v>
          </cell>
        </row>
        <row r="26">
          <cell r="A26" t="str">
            <v>3.5</v>
          </cell>
          <cell r="B26" t="str">
            <v>Completion rate to Grade 8</v>
          </cell>
        </row>
        <row r="27">
          <cell r="A27" t="str">
            <v>3.6</v>
          </cell>
          <cell r="B27" t="str">
            <v>MSEs supported through industry extension services (number)</v>
          </cell>
        </row>
        <row r="28">
          <cell r="A28" t="str">
            <v>3.7</v>
          </cell>
          <cell r="B28" t="str">
            <v>Year one undergraduate complete rate</v>
          </cell>
        </row>
        <row r="29">
          <cell r="A29" t="str">
            <v>4</v>
          </cell>
          <cell r="B29" t="str">
            <v>Quality</v>
          </cell>
        </row>
        <row r="30">
          <cell r="A30" t="str">
            <v>4.1</v>
          </cell>
          <cell r="B30" t="str">
            <v>Pre-primary teachers holding the ECCE diploma</v>
          </cell>
        </row>
        <row r="31">
          <cell r="A31" t="str">
            <v>4.2</v>
          </cell>
          <cell r="B31" t="str">
            <v>Grades 1-4 teachers appropriately qualified</v>
          </cell>
        </row>
        <row r="32">
          <cell r="A32" t="str">
            <v>4.3</v>
          </cell>
          <cell r="B32" t="str">
            <v>Teachers in Grades 1-12 that are licensed</v>
          </cell>
        </row>
        <row r="33">
          <cell r="A33" t="str">
            <v>4.4</v>
          </cell>
          <cell r="B33" t="str">
            <v>Primary schools at level three or above classification</v>
          </cell>
        </row>
        <row r="34">
          <cell r="A34" t="str">
            <v>4.5</v>
          </cell>
          <cell r="B34" t="str">
            <v xml:space="preserve">Secondary schools at level three or above classification </v>
          </cell>
        </row>
        <row r="35">
          <cell r="A35" t="str">
            <v>4.6</v>
          </cell>
          <cell r="B35" t="str">
            <v>Schools (Grades 1-12) acess to broadcast and digital technologies assisted instruction [all varieties]</v>
          </cell>
        </row>
        <row r="36">
          <cell r="A36" t="str">
            <v>4.7</v>
          </cell>
          <cell r="B36" t="str">
            <v>TVET completers who are assessed as competent</v>
          </cell>
        </row>
        <row r="37">
          <cell r="A37" t="str">
            <v>4.8</v>
          </cell>
          <cell r="B37" t="str">
            <v>TVET OS approved in all priority sectors (number)</v>
          </cell>
        </row>
        <row r="38">
          <cell r="A38" t="str">
            <v>4.9</v>
          </cell>
          <cell r="B38" t="str">
            <v>Academic staff mix in universities (Bachelor : Master's : Doctorate)</v>
          </cell>
        </row>
        <row r="39">
          <cell r="A39" t="str">
            <v>5</v>
          </cell>
          <cell r="B39" t="str">
            <v>Equity</v>
          </cell>
        </row>
        <row r="40">
          <cell r="A40" t="str">
            <v>5.1</v>
          </cell>
          <cell r="B40" t="str">
            <v>GPI in pre primary (index)</v>
          </cell>
        </row>
        <row r="41">
          <cell r="A41" t="str">
            <v>5.2</v>
          </cell>
          <cell r="B41" t="str">
            <v>GPI in Grades 1-8 (index)</v>
          </cell>
        </row>
        <row r="42">
          <cell r="A42" t="str">
            <v>5.3</v>
          </cell>
          <cell r="B42" t="str">
            <v>GPI in Grades 9-12 (index)</v>
          </cell>
        </row>
        <row r="43">
          <cell r="A43" t="str">
            <v>5.4</v>
          </cell>
          <cell r="B43" t="str">
            <v>Females as a share of students in formal TVET system</v>
          </cell>
        </row>
        <row r="44">
          <cell r="A44" t="str">
            <v>5.5</v>
          </cell>
          <cell r="B44" t="str">
            <v>Females as a share of undergraduate enrolment</v>
          </cell>
        </row>
        <row r="45">
          <cell r="A45" t="str">
            <v>5.6</v>
          </cell>
          <cell r="B45" t="str">
            <v>Females as a share of IFAE (2-year) programme graduates</v>
          </cell>
        </row>
        <row r="46">
          <cell r="A46" t="str">
            <v>5.7</v>
          </cell>
          <cell r="B46" t="str">
            <v>Enrolment rate of children with SNE, Grades 1-8</v>
          </cell>
        </row>
        <row r="47">
          <cell r="A47" t="str">
            <v>5.8</v>
          </cell>
          <cell r="B47" t="str">
            <v>Enrolment rate of children with SNE, Grades 9-12</v>
          </cell>
        </row>
        <row r="48">
          <cell r="A48" t="str">
            <v>5.9</v>
          </cell>
          <cell r="B48" t="str">
            <v>Females as a share of school leaders (principals and supervisors)</v>
          </cell>
        </row>
        <row r="49">
          <cell r="A49" t="str">
            <v>6</v>
          </cell>
          <cell r="B49" t="str">
            <v>Outcomes</v>
          </cell>
        </row>
        <row r="50">
          <cell r="A50" t="str">
            <v>6.1</v>
          </cell>
          <cell r="B50" t="str">
            <v>Grade 2 students reaching 'Below Basic' or above proficiency in reading and comprehension, by language</v>
          </cell>
        </row>
        <row r="51">
          <cell r="A51" t="str">
            <v>6.2</v>
          </cell>
          <cell r="B51" t="str">
            <v>Grade 2 students reaching 'Basic' or above proficiency in reading and comprehension, by language</v>
          </cell>
        </row>
        <row r="52">
          <cell r="A52" t="str">
            <v>6.3</v>
          </cell>
          <cell r="B52" t="str">
            <v>Students assessed reaching basic or above proficiency in the Early Grade Mathematics Assessment (EGMA) (%)</v>
          </cell>
        </row>
        <row r="53">
          <cell r="A53" t="str">
            <v>6.4</v>
          </cell>
          <cell r="B53" t="str">
            <v>Grade 4 students who achieve 50% and above (composite score) in NLA</v>
          </cell>
        </row>
        <row r="54">
          <cell r="A54" t="str">
            <v>6.5</v>
          </cell>
          <cell r="B54" t="str">
            <v>Grade 8 students who achieve 50% and above (composite score) in NLA</v>
          </cell>
        </row>
        <row r="55">
          <cell r="A55" t="str">
            <v>6.6</v>
          </cell>
          <cell r="B55" t="str">
            <v>Grade 10 students who achieve 50% and above (composite score) in NLA</v>
          </cell>
        </row>
        <row r="56">
          <cell r="A56" t="str">
            <v>6.7</v>
          </cell>
          <cell r="B56" t="str">
            <v>Grade 12 students who achieve 50% and above (composite score) in NLA</v>
          </cell>
        </row>
        <row r="57">
          <cell r="A57" t="str">
            <v>6.8</v>
          </cell>
          <cell r="B57" t="str">
            <v>Grade 10 students that score 2.0 or above (pass mark) in Ethiopian General Secondary Edcuation Certificate</v>
          </cell>
        </row>
        <row r="58">
          <cell r="A58" t="str">
            <v>6.9</v>
          </cell>
          <cell r="B58" t="str">
            <v>Grade 12 students that score 350 or above (pass mark) in Ethiopian Higher Education Entrance Certificate (natural sciences stream)</v>
          </cell>
        </row>
        <row r="59">
          <cell r="A59" t="str">
            <v>6.10</v>
          </cell>
          <cell r="B59" t="str">
            <v>Grade 12 students that score 350 or above (pass mark) in Ethiopian Higher Education Entrance Certificate social sciences stream)</v>
          </cell>
        </row>
        <row r="60">
          <cell r="A60" t="str">
            <v>6.11</v>
          </cell>
          <cell r="B60" t="str">
            <v>Demanded technologies identified through value-chain analysis and transferred to MSEs (number)</v>
          </cell>
        </row>
        <row r="61">
          <cell r="A61" t="str">
            <v>6.12</v>
          </cell>
          <cell r="B61" t="str">
            <v>University graduates (first degree) with degree-relevant employment within 12 months after graduation</v>
          </cell>
        </row>
      </sheetData>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KPI"/>
      <sheetName val="Multi-Year Action Plan"/>
      <sheetName val="Components"/>
      <sheetName val="Sheet1"/>
      <sheetName val="Ignore"/>
    </sheetNames>
    <sheetDataSet>
      <sheetData sheetId="0" refreshError="1"/>
      <sheetData sheetId="1">
        <row r="2">
          <cell r="A2">
            <v>1</v>
          </cell>
          <cell r="B2" t="str">
            <v>Finance and management</v>
          </cell>
        </row>
        <row r="3">
          <cell r="A3">
            <v>1.1000000000000001</v>
          </cell>
          <cell r="B3" t="str">
            <v>Government public expenditure on education and training</v>
          </cell>
        </row>
        <row r="4">
          <cell r="A4">
            <v>1.2</v>
          </cell>
          <cell r="B4" t="str">
            <v>Annual operational plans (all implementing bodies) that adequately address all relevant cross-issues</v>
          </cell>
        </row>
        <row r="5">
          <cell r="A5">
            <v>1.3</v>
          </cell>
          <cell r="B5" t="str">
            <v>Schools receiving school report cards as an input to planning and management</v>
          </cell>
        </row>
        <row r="6">
          <cell r="A6">
            <v>1.4</v>
          </cell>
          <cell r="B6" t="str">
            <v>ESDP V implementing 'units' (federal directorates and TVET agency, REBs and TVET agencies, universities) with multi-year strategic plan</v>
          </cell>
        </row>
        <row r="7">
          <cell r="A7">
            <v>2</v>
          </cell>
          <cell r="B7" t="str">
            <v>Access</v>
          </cell>
        </row>
        <row r="8">
          <cell r="A8">
            <v>2.1</v>
          </cell>
          <cell r="B8" t="str">
            <v>Pre-primary GER</v>
          </cell>
        </row>
        <row r="9">
          <cell r="A9">
            <v>2.2000000000000002</v>
          </cell>
          <cell r="B9" t="str">
            <v>Grade 1 NIR</v>
          </cell>
        </row>
        <row r="10">
          <cell r="A10">
            <v>2.2999999999999998</v>
          </cell>
          <cell r="B10" t="str">
            <v>Grades 1-4, including ABE, GER</v>
          </cell>
        </row>
        <row r="11">
          <cell r="A11">
            <v>2.4</v>
          </cell>
          <cell r="B11" t="str">
            <v>Grades 1-4, including ABE, NER</v>
          </cell>
        </row>
        <row r="12">
          <cell r="A12">
            <v>2.5</v>
          </cell>
          <cell r="B12" t="str">
            <v>Grades 5-8, GER</v>
          </cell>
        </row>
        <row r="13">
          <cell r="A13">
            <v>2.6</v>
          </cell>
          <cell r="B13" t="str">
            <v>Grades 5-8, NER</v>
          </cell>
        </row>
        <row r="14">
          <cell r="A14">
            <v>2.7</v>
          </cell>
          <cell r="B14" t="str">
            <v>Grades 1-8, including ABE, GER</v>
          </cell>
        </row>
        <row r="15">
          <cell r="A15">
            <v>2.8</v>
          </cell>
          <cell r="B15" t="str">
            <v>Grades 1-8, including ABE, NER</v>
          </cell>
        </row>
        <row r="16">
          <cell r="A16">
            <v>2.9</v>
          </cell>
          <cell r="B16" t="str">
            <v>Grades 9-10, GER</v>
          </cell>
        </row>
        <row r="17">
          <cell r="A17" t="str">
            <v>2.10</v>
          </cell>
          <cell r="B17" t="str">
            <v>Grades 9-10, NER</v>
          </cell>
        </row>
        <row r="18">
          <cell r="A18">
            <v>2.11</v>
          </cell>
          <cell r="B18" t="str">
            <v>Students enrolled in TVET formal training (number)</v>
          </cell>
        </row>
        <row r="19">
          <cell r="A19" t="str">
            <v>2.12</v>
          </cell>
          <cell r="B19" t="str">
            <v>Undergraduates GER</v>
          </cell>
        </row>
        <row r="20">
          <cell r="A20" t="str">
            <v>2.13</v>
          </cell>
          <cell r="B20" t="str">
            <v>Illiterate 15-60 year olds who have grauated from two-year IFAE course</v>
          </cell>
        </row>
        <row r="21">
          <cell r="A21" t="str">
            <v>3</v>
          </cell>
          <cell r="B21" t="str">
            <v>Efficiency</v>
          </cell>
        </row>
        <row r="22">
          <cell r="A22" t="str">
            <v>3.1</v>
          </cell>
          <cell r="B22" t="str">
            <v>Grade 1 dropout rate</v>
          </cell>
        </row>
        <row r="23">
          <cell r="A23" t="str">
            <v>3.2</v>
          </cell>
          <cell r="B23" t="str">
            <v>Grades 1-8 dropout rate</v>
          </cell>
        </row>
        <row r="24">
          <cell r="A24" t="str">
            <v>3.3</v>
          </cell>
          <cell r="B24" t="str">
            <v>Grades 1-8 repetition rate</v>
          </cell>
        </row>
        <row r="25">
          <cell r="A25" t="str">
            <v>3.4</v>
          </cell>
          <cell r="B25" t="str">
            <v>Survival rate to Grade 5</v>
          </cell>
        </row>
        <row r="26">
          <cell r="A26" t="str">
            <v>3.5</v>
          </cell>
          <cell r="B26" t="str">
            <v>Completion rate to Grade 8</v>
          </cell>
        </row>
        <row r="27">
          <cell r="A27" t="str">
            <v>3.6</v>
          </cell>
          <cell r="B27" t="str">
            <v>MSEs supported through industry extension services (number)</v>
          </cell>
        </row>
        <row r="28">
          <cell r="A28" t="str">
            <v>3.7</v>
          </cell>
          <cell r="B28" t="str">
            <v>Year one undergraduate complete rate</v>
          </cell>
        </row>
        <row r="29">
          <cell r="A29" t="str">
            <v>4</v>
          </cell>
          <cell r="B29" t="str">
            <v>Quality</v>
          </cell>
        </row>
        <row r="30">
          <cell r="A30" t="str">
            <v>4.1</v>
          </cell>
          <cell r="B30" t="str">
            <v>Pre-primary teachers holding the ECCE diploma</v>
          </cell>
        </row>
        <row r="31">
          <cell r="A31" t="str">
            <v>4.2</v>
          </cell>
          <cell r="B31" t="str">
            <v>Grades 1-4 teachers appropriately qualified</v>
          </cell>
        </row>
        <row r="32">
          <cell r="A32" t="str">
            <v>4.3</v>
          </cell>
          <cell r="B32" t="str">
            <v>Teachers in Grades 1-12 that are licensed</v>
          </cell>
        </row>
        <row r="33">
          <cell r="A33" t="str">
            <v>4.4</v>
          </cell>
          <cell r="B33" t="str">
            <v>Primary schools at level three or above classification</v>
          </cell>
        </row>
        <row r="34">
          <cell r="A34" t="str">
            <v>4.5</v>
          </cell>
          <cell r="B34" t="str">
            <v xml:space="preserve">Secondary schools at level three or above classification </v>
          </cell>
        </row>
        <row r="35">
          <cell r="A35" t="str">
            <v>4.6</v>
          </cell>
          <cell r="B35" t="str">
            <v>Schools (Grades 1-12) acess to broadcast and digital technologies assisted instruction [all varieties]</v>
          </cell>
        </row>
        <row r="36">
          <cell r="A36" t="str">
            <v>4.7</v>
          </cell>
          <cell r="B36" t="str">
            <v>TVET completers who are assessed as competent</v>
          </cell>
        </row>
        <row r="37">
          <cell r="A37" t="str">
            <v>4.8</v>
          </cell>
          <cell r="B37" t="str">
            <v>TVET OS approved in all priority sectors (number)</v>
          </cell>
        </row>
        <row r="38">
          <cell r="A38" t="str">
            <v>4.9</v>
          </cell>
          <cell r="B38" t="str">
            <v>Academic staff mix in universities (Bachelor : Master's : Doctorate)</v>
          </cell>
        </row>
        <row r="39">
          <cell r="A39" t="str">
            <v>5</v>
          </cell>
          <cell r="B39" t="str">
            <v>Equity</v>
          </cell>
        </row>
        <row r="40">
          <cell r="A40" t="str">
            <v>5.1</v>
          </cell>
          <cell r="B40" t="str">
            <v>GPI in pre primary (index)</v>
          </cell>
        </row>
        <row r="41">
          <cell r="A41" t="str">
            <v>5.2</v>
          </cell>
          <cell r="B41" t="str">
            <v>GPI in Grades 1-8 (index)</v>
          </cell>
        </row>
        <row r="42">
          <cell r="A42" t="str">
            <v>5.3</v>
          </cell>
          <cell r="B42" t="str">
            <v>GPI in Grades 9-12 (index)</v>
          </cell>
        </row>
        <row r="43">
          <cell r="A43" t="str">
            <v>5.4</v>
          </cell>
          <cell r="B43" t="str">
            <v>Females as a share of students in formal TVET system</v>
          </cell>
        </row>
        <row r="44">
          <cell r="A44" t="str">
            <v>5.5</v>
          </cell>
          <cell r="B44" t="str">
            <v>Females as a share of undergraduate enrolment</v>
          </cell>
        </row>
        <row r="45">
          <cell r="A45" t="str">
            <v>5.6</v>
          </cell>
          <cell r="B45" t="str">
            <v>Females as a share of IFAE (2-year) programme graduates</v>
          </cell>
        </row>
        <row r="46">
          <cell r="A46" t="str">
            <v>5.7</v>
          </cell>
          <cell r="B46" t="str">
            <v>Enrolment rate of children with SNE, Grades 1-8</v>
          </cell>
        </row>
        <row r="47">
          <cell r="A47" t="str">
            <v>5.8</v>
          </cell>
          <cell r="B47" t="str">
            <v>Enrolment rate of children with SNE, Grades 9-12</v>
          </cell>
        </row>
        <row r="48">
          <cell r="A48" t="str">
            <v>5.9</v>
          </cell>
          <cell r="B48" t="str">
            <v>Females as a share of school leaders (principals and supervisors)</v>
          </cell>
        </row>
        <row r="49">
          <cell r="A49" t="str">
            <v>6</v>
          </cell>
          <cell r="B49" t="str">
            <v>Outcomes</v>
          </cell>
        </row>
        <row r="50">
          <cell r="A50" t="str">
            <v>6.1</v>
          </cell>
          <cell r="B50" t="str">
            <v>Grade 2 students reaching 'Below Basic' or above proficiency in reading and comprehension, by language</v>
          </cell>
        </row>
        <row r="51">
          <cell r="A51" t="str">
            <v>6.2</v>
          </cell>
          <cell r="B51" t="str">
            <v>Grade 2 students reaching 'Basic' or above proficiency in reading and comprehension, by language</v>
          </cell>
        </row>
        <row r="52">
          <cell r="A52" t="str">
            <v>6.3</v>
          </cell>
          <cell r="B52" t="str">
            <v>Students assessed reaching basic or above proficiency in the Early Grade Mathematics Assessment (EGMA) (%)</v>
          </cell>
        </row>
        <row r="53">
          <cell r="A53" t="str">
            <v>6.4</v>
          </cell>
          <cell r="B53" t="str">
            <v>Grade 4 students who achieve 50% and above (composite score) in NLA</v>
          </cell>
        </row>
        <row r="54">
          <cell r="A54" t="str">
            <v>6.5</v>
          </cell>
          <cell r="B54" t="str">
            <v>Grade 8 students who achieve 50% and above (composite score) in NLA</v>
          </cell>
        </row>
        <row r="55">
          <cell r="A55" t="str">
            <v>6.6</v>
          </cell>
          <cell r="B55" t="str">
            <v>Grade 10 students who achieve 50% and above (composite score) in NLA</v>
          </cell>
        </row>
        <row r="56">
          <cell r="A56" t="str">
            <v>6.7</v>
          </cell>
          <cell r="B56" t="str">
            <v>Grade 12 students who achieve 50% and above (composite score) in NLA</v>
          </cell>
        </row>
        <row r="57">
          <cell r="A57" t="str">
            <v>6.8</v>
          </cell>
          <cell r="B57" t="str">
            <v>Grade 10 students that score 2.0 or above (pass mark) in Ethiopian General Secondary Edcuation Certificate</v>
          </cell>
        </row>
        <row r="58">
          <cell r="A58" t="str">
            <v>6.9</v>
          </cell>
          <cell r="B58" t="str">
            <v>Grade 12 students that score 350 or above (pass mark) in Ethiopian Higher Education Entrance Certificate (natural sciences stream)</v>
          </cell>
        </row>
        <row r="59">
          <cell r="A59" t="str">
            <v>6.10</v>
          </cell>
          <cell r="B59" t="str">
            <v>Grade 12 students that score 350 or above (pass mark) in Ethiopian Higher Education Entrance Certificate social sciences stream)</v>
          </cell>
        </row>
        <row r="60">
          <cell r="A60" t="str">
            <v>6.11</v>
          </cell>
          <cell r="B60" t="str">
            <v>Demanded technologies identified through value-chain analysis and transferred to MSEs (number)</v>
          </cell>
        </row>
        <row r="61">
          <cell r="A61" t="str">
            <v>6.12</v>
          </cell>
          <cell r="B61" t="str">
            <v>University graduates (first degree) with degree-relevant employment within 12 months after graduation</v>
          </cell>
        </row>
      </sheetData>
      <sheetData sheetId="2" refreshError="1"/>
      <sheetData sheetId="3">
        <row r="4">
          <cell r="E4">
            <v>1</v>
          </cell>
        </row>
      </sheetData>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ulti-Year Action Plan"/>
      <sheetName val="Components"/>
      <sheetName val="KPI"/>
      <sheetName val="Sheet1"/>
      <sheetName val="Ignore"/>
      <sheetName val="Sheet2"/>
    </sheetNames>
    <sheetDataSet>
      <sheetData sheetId="0" refreshError="1"/>
      <sheetData sheetId="1" refreshError="1"/>
      <sheetData sheetId="2"/>
      <sheetData sheetId="3">
        <row r="2">
          <cell r="A2">
            <v>1</v>
          </cell>
          <cell r="B2" t="str">
            <v>Finance and management</v>
          </cell>
        </row>
        <row r="3">
          <cell r="A3">
            <v>1.1000000000000001</v>
          </cell>
          <cell r="B3" t="str">
            <v>Government public expenditure on education and training</v>
          </cell>
        </row>
        <row r="4">
          <cell r="A4">
            <v>1.2</v>
          </cell>
          <cell r="B4" t="str">
            <v>Annual operational plans (all implementing bodies) that adequately address all relevant cross-issues</v>
          </cell>
        </row>
        <row r="5">
          <cell r="A5">
            <v>1.3</v>
          </cell>
          <cell r="B5" t="str">
            <v>Schools receiving school report cards as an input to planning and management</v>
          </cell>
        </row>
        <row r="6">
          <cell r="A6">
            <v>1.4</v>
          </cell>
          <cell r="B6" t="str">
            <v>ESDP V implementing 'units' (federal directorates and TVET agency, REBs and TVET agencies, universities) with multi-year strategic plan</v>
          </cell>
        </row>
        <row r="7">
          <cell r="A7">
            <v>2</v>
          </cell>
          <cell r="B7" t="str">
            <v>Access</v>
          </cell>
        </row>
        <row r="8">
          <cell r="A8">
            <v>2.1</v>
          </cell>
          <cell r="B8" t="str">
            <v>Pre-primary GER</v>
          </cell>
        </row>
        <row r="9">
          <cell r="A9">
            <v>2.2000000000000002</v>
          </cell>
          <cell r="B9" t="str">
            <v>Grade 1 NIR</v>
          </cell>
        </row>
        <row r="10">
          <cell r="A10">
            <v>2.2999999999999998</v>
          </cell>
          <cell r="B10" t="str">
            <v>Grades 1-4, including ABE, GER</v>
          </cell>
        </row>
        <row r="11">
          <cell r="A11">
            <v>2.4</v>
          </cell>
          <cell r="B11" t="str">
            <v>Grades 1-4, including ABE, NER</v>
          </cell>
        </row>
        <row r="12">
          <cell r="A12">
            <v>2.5</v>
          </cell>
          <cell r="B12" t="str">
            <v>Grades 5-8, GER</v>
          </cell>
        </row>
        <row r="13">
          <cell r="A13">
            <v>2.6</v>
          </cell>
          <cell r="B13" t="str">
            <v>Grades 5-8, NER</v>
          </cell>
        </row>
        <row r="14">
          <cell r="A14">
            <v>2.7</v>
          </cell>
          <cell r="B14" t="str">
            <v>Grades 1-8, including ABE, GER</v>
          </cell>
        </row>
        <row r="15">
          <cell r="A15">
            <v>2.8</v>
          </cell>
          <cell r="B15" t="str">
            <v>Grades 1-8, including ABE, NER</v>
          </cell>
        </row>
        <row r="16">
          <cell r="A16">
            <v>2.9</v>
          </cell>
          <cell r="B16" t="str">
            <v>Grades 9-10, GER</v>
          </cell>
        </row>
        <row r="17">
          <cell r="A17" t="str">
            <v>2.10</v>
          </cell>
          <cell r="B17" t="str">
            <v>Grades 9-10, NER</v>
          </cell>
        </row>
        <row r="18">
          <cell r="A18">
            <v>2.11</v>
          </cell>
          <cell r="B18" t="str">
            <v>Students enrolled in TVET formal training (number)</v>
          </cell>
        </row>
        <row r="19">
          <cell r="A19" t="str">
            <v>2.12</v>
          </cell>
          <cell r="B19" t="str">
            <v>Undergraduates GER</v>
          </cell>
        </row>
        <row r="20">
          <cell r="A20" t="str">
            <v>2.13</v>
          </cell>
          <cell r="B20" t="str">
            <v>Illiterate 15-60 year olds who have grauated from two-year IFAE course</v>
          </cell>
        </row>
        <row r="21">
          <cell r="A21" t="str">
            <v>3</v>
          </cell>
          <cell r="B21" t="str">
            <v>Efficiency</v>
          </cell>
        </row>
        <row r="22">
          <cell r="A22" t="str">
            <v>3.1</v>
          </cell>
          <cell r="B22" t="str">
            <v>Grade 1 dropout rate</v>
          </cell>
        </row>
        <row r="23">
          <cell r="A23" t="str">
            <v>3.2</v>
          </cell>
          <cell r="B23" t="str">
            <v>Grades 1-8 dropout rate</v>
          </cell>
        </row>
        <row r="24">
          <cell r="A24" t="str">
            <v>3.3</v>
          </cell>
          <cell r="B24" t="str">
            <v>Grades 1-8 repetition rate</v>
          </cell>
        </row>
        <row r="25">
          <cell r="A25" t="str">
            <v>3.4</v>
          </cell>
          <cell r="B25" t="str">
            <v>Survival rate to Grade 5</v>
          </cell>
        </row>
        <row r="26">
          <cell r="A26" t="str">
            <v>3.5</v>
          </cell>
          <cell r="B26" t="str">
            <v>Completion rate to Grade 8</v>
          </cell>
        </row>
        <row r="27">
          <cell r="A27" t="str">
            <v>3.6</v>
          </cell>
          <cell r="B27" t="str">
            <v>MSEs supported through industry extension services (number)</v>
          </cell>
        </row>
        <row r="28">
          <cell r="A28" t="str">
            <v>3.7</v>
          </cell>
          <cell r="B28" t="str">
            <v>Year one undergraduate complete rate</v>
          </cell>
        </row>
        <row r="29">
          <cell r="A29" t="str">
            <v>4</v>
          </cell>
          <cell r="B29" t="str">
            <v>Quality</v>
          </cell>
        </row>
        <row r="30">
          <cell r="A30" t="str">
            <v>4.1</v>
          </cell>
          <cell r="B30" t="str">
            <v>Pre-primary teachers holding the ECCE diploma</v>
          </cell>
        </row>
        <row r="31">
          <cell r="A31" t="str">
            <v>4.2</v>
          </cell>
          <cell r="B31" t="str">
            <v>Grades 1-4 teachers appropriately qualified</v>
          </cell>
        </row>
        <row r="32">
          <cell r="A32" t="str">
            <v>4.3</v>
          </cell>
          <cell r="B32" t="str">
            <v>Teachers in Grades 1-12 that are licensed</v>
          </cell>
        </row>
        <row r="33">
          <cell r="A33" t="str">
            <v>4.4</v>
          </cell>
          <cell r="B33" t="str">
            <v>Primary schools at level three or above classification</v>
          </cell>
        </row>
        <row r="34">
          <cell r="A34" t="str">
            <v>4.5</v>
          </cell>
          <cell r="B34" t="str">
            <v xml:space="preserve">Secondary schools at level three or above classification </v>
          </cell>
        </row>
        <row r="35">
          <cell r="A35" t="str">
            <v>4.6</v>
          </cell>
          <cell r="B35" t="str">
            <v>Schools (Grades 1-12) acess to broadcast and digital technologies assisted instruction [all varieties]</v>
          </cell>
        </row>
        <row r="36">
          <cell r="A36" t="str">
            <v>4.7</v>
          </cell>
          <cell r="B36" t="str">
            <v>TVET completers who are assessed as competent</v>
          </cell>
        </row>
        <row r="37">
          <cell r="A37" t="str">
            <v>4.8</v>
          </cell>
          <cell r="B37" t="str">
            <v>TVET OS approved in all priority sectors (number)</v>
          </cell>
        </row>
        <row r="38">
          <cell r="A38" t="str">
            <v>4.9</v>
          </cell>
          <cell r="B38" t="str">
            <v>Academic staff mix in universities (Bachelor : Master's : Doctorate)</v>
          </cell>
        </row>
        <row r="39">
          <cell r="A39" t="str">
            <v>5</v>
          </cell>
          <cell r="B39" t="str">
            <v>Equity</v>
          </cell>
        </row>
        <row r="40">
          <cell r="A40" t="str">
            <v>5.1</v>
          </cell>
          <cell r="B40" t="str">
            <v>GPI in pre primary (index)</v>
          </cell>
        </row>
        <row r="41">
          <cell r="A41" t="str">
            <v>5.2</v>
          </cell>
          <cell r="B41" t="str">
            <v>GPI in Grades 1-8 (index)</v>
          </cell>
        </row>
        <row r="42">
          <cell r="A42" t="str">
            <v>5.3</v>
          </cell>
          <cell r="B42" t="str">
            <v>GPI in Grades 9-12 (index)</v>
          </cell>
        </row>
        <row r="43">
          <cell r="A43" t="str">
            <v>5.4</v>
          </cell>
          <cell r="B43" t="str">
            <v>Females as a share of students in formal TVET system</v>
          </cell>
        </row>
        <row r="44">
          <cell r="A44" t="str">
            <v>5.5</v>
          </cell>
          <cell r="B44" t="str">
            <v>Females as a share of undergraduate enrolment</v>
          </cell>
        </row>
        <row r="45">
          <cell r="A45" t="str">
            <v>5.6</v>
          </cell>
          <cell r="B45" t="str">
            <v>Females as a share of IFAE (2-year) programme graduates</v>
          </cell>
        </row>
        <row r="46">
          <cell r="A46" t="str">
            <v>5.7</v>
          </cell>
          <cell r="B46" t="str">
            <v>Enrolment rate of children with SNE, Grades 1-8</v>
          </cell>
        </row>
        <row r="47">
          <cell r="A47" t="str">
            <v>5.8</v>
          </cell>
          <cell r="B47" t="str">
            <v>Enrolment rate of children with SNE, Grades 9-12</v>
          </cell>
        </row>
        <row r="48">
          <cell r="A48" t="str">
            <v>5.9</v>
          </cell>
          <cell r="B48" t="str">
            <v>Females as a share of school leaders (principals and supervisors)</v>
          </cell>
        </row>
        <row r="49">
          <cell r="A49" t="str">
            <v>6</v>
          </cell>
          <cell r="B49" t="str">
            <v>Outcomes</v>
          </cell>
        </row>
        <row r="50">
          <cell r="A50" t="str">
            <v>6.1</v>
          </cell>
          <cell r="B50" t="str">
            <v>Grade 2 students reaching 'Below Basic' or above proficiency in reading and comprehension, by language</v>
          </cell>
        </row>
        <row r="51">
          <cell r="A51" t="str">
            <v>6.2</v>
          </cell>
          <cell r="B51" t="str">
            <v>Grade 2 students reaching 'Basic' or above proficiency in reading and comprehension, by language</v>
          </cell>
        </row>
        <row r="52">
          <cell r="A52" t="str">
            <v>6.3</v>
          </cell>
          <cell r="B52" t="str">
            <v>Students assessed reaching basic or above proficiency in the Early Grade Mathematics Assessment (EGMA) (%)</v>
          </cell>
        </row>
        <row r="53">
          <cell r="A53" t="str">
            <v>6.4</v>
          </cell>
          <cell r="B53" t="str">
            <v>Grade 4 students who achieve 50% and above (composite score) in NLA</v>
          </cell>
        </row>
        <row r="54">
          <cell r="A54" t="str">
            <v>6.5</v>
          </cell>
          <cell r="B54" t="str">
            <v>Grade 8 students who achieve 50% and above (composite score) in NLA</v>
          </cell>
        </row>
        <row r="55">
          <cell r="A55" t="str">
            <v>6.6</v>
          </cell>
          <cell r="B55" t="str">
            <v>Grade 10 students who achieve 50% and above (composite score) in NLA</v>
          </cell>
        </row>
        <row r="56">
          <cell r="A56" t="str">
            <v>6.7</v>
          </cell>
          <cell r="B56" t="str">
            <v>Grade 12 students who achieve 50% and above (composite score) in NLA</v>
          </cell>
        </row>
        <row r="57">
          <cell r="A57" t="str">
            <v>6.8</v>
          </cell>
          <cell r="B57" t="str">
            <v>Grade 10 students that score 2.0 or above (pass mark) in Ethiopian General Secondary Edcuation Certificate</v>
          </cell>
        </row>
        <row r="58">
          <cell r="A58" t="str">
            <v>6.9</v>
          </cell>
          <cell r="B58" t="str">
            <v>Grade 12 students that score 350 or above (pass mark) in Ethiopian Higher Education Entrance Certificate (natural sciences stream)</v>
          </cell>
        </row>
        <row r="59">
          <cell r="A59" t="str">
            <v>6.10</v>
          </cell>
          <cell r="B59" t="str">
            <v>Grade 12 students that score 350 or above (pass mark) in Ethiopian Higher Education Entrance Certificate social sciences stream)</v>
          </cell>
        </row>
        <row r="60">
          <cell r="A60" t="str">
            <v>6.11</v>
          </cell>
          <cell r="B60" t="str">
            <v>Demanded technologies identified through value-chain analysis and transferred to MSEs (number)</v>
          </cell>
        </row>
        <row r="61">
          <cell r="A61" t="str">
            <v>6.12</v>
          </cell>
          <cell r="B61" t="str">
            <v>University graduates (first degree) with degree-relevant employment within 12 months after graduation</v>
          </cell>
        </row>
      </sheetData>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ulti-Year Action Plan"/>
      <sheetName val="Components"/>
      <sheetName val="KPI"/>
      <sheetName val="Sheet1"/>
      <sheetName val="Ignore"/>
    </sheetNames>
    <sheetDataSet>
      <sheetData sheetId="0"/>
      <sheetData sheetId="1"/>
      <sheetData sheetId="2"/>
      <sheetData sheetId="3">
        <row r="2">
          <cell r="A2">
            <v>1</v>
          </cell>
          <cell r="B2" t="str">
            <v>Finance and management</v>
          </cell>
        </row>
        <row r="3">
          <cell r="A3">
            <v>1.1000000000000001</v>
          </cell>
          <cell r="B3" t="str">
            <v>Government public expenditure on education and training</v>
          </cell>
        </row>
        <row r="4">
          <cell r="A4">
            <v>1.2</v>
          </cell>
          <cell r="B4" t="str">
            <v>Annual operational plans (all implementing bodies) that adequately address all relevant cross-issues</v>
          </cell>
        </row>
        <row r="5">
          <cell r="A5">
            <v>1.3</v>
          </cell>
          <cell r="B5" t="str">
            <v>Schools receiving school report cards as an input to planning and management</v>
          </cell>
        </row>
        <row r="6">
          <cell r="A6">
            <v>1.4</v>
          </cell>
          <cell r="B6" t="str">
            <v>ESDP V implementing 'units' (federal directorates and TVET agency, REBs and TVET agencies, universities) with multi-year strategic plan</v>
          </cell>
        </row>
        <row r="7">
          <cell r="A7">
            <v>2</v>
          </cell>
          <cell r="B7" t="str">
            <v>Access</v>
          </cell>
        </row>
        <row r="8">
          <cell r="A8">
            <v>2.1</v>
          </cell>
          <cell r="B8" t="str">
            <v>Pre-primary GER</v>
          </cell>
        </row>
        <row r="9">
          <cell r="A9">
            <v>2.2000000000000002</v>
          </cell>
          <cell r="B9" t="str">
            <v>Grade 1 NIR</v>
          </cell>
        </row>
        <row r="10">
          <cell r="A10">
            <v>2.2999999999999998</v>
          </cell>
          <cell r="B10" t="str">
            <v>Grades 1-4, including ABE, GER</v>
          </cell>
        </row>
        <row r="11">
          <cell r="A11">
            <v>2.4</v>
          </cell>
          <cell r="B11" t="str">
            <v>Grades 1-4, including ABE, NER</v>
          </cell>
        </row>
        <row r="12">
          <cell r="A12">
            <v>2.5</v>
          </cell>
          <cell r="B12" t="str">
            <v>Grades 5-8, GER</v>
          </cell>
        </row>
        <row r="13">
          <cell r="A13">
            <v>2.6</v>
          </cell>
          <cell r="B13" t="str">
            <v>Grades 5-8, NER</v>
          </cell>
        </row>
        <row r="14">
          <cell r="A14">
            <v>2.7</v>
          </cell>
          <cell r="B14" t="str">
            <v>Grades 1-8, including ABE, GER</v>
          </cell>
        </row>
        <row r="15">
          <cell r="A15">
            <v>2.8</v>
          </cell>
          <cell r="B15" t="str">
            <v>Grades 1-8, including ABE, NER</v>
          </cell>
        </row>
        <row r="16">
          <cell r="A16">
            <v>2.9</v>
          </cell>
          <cell r="B16" t="str">
            <v>Grades 9-10, GER</v>
          </cell>
        </row>
        <row r="17">
          <cell r="A17" t="str">
            <v>2.10</v>
          </cell>
          <cell r="B17" t="str">
            <v>Grades 9-10, NER</v>
          </cell>
        </row>
        <row r="18">
          <cell r="A18">
            <v>2.11</v>
          </cell>
          <cell r="B18" t="str">
            <v>Students enrolled in TVET formal training (number)</v>
          </cell>
        </row>
        <row r="19">
          <cell r="A19" t="str">
            <v>2.12</v>
          </cell>
          <cell r="B19" t="str">
            <v>Undergraduates GER</v>
          </cell>
        </row>
        <row r="20">
          <cell r="A20" t="str">
            <v>2.13</v>
          </cell>
          <cell r="B20" t="str">
            <v>Illiterate 15-60 year olds who have grauated from two-year IFAE course</v>
          </cell>
        </row>
        <row r="21">
          <cell r="A21" t="str">
            <v>3</v>
          </cell>
          <cell r="B21" t="str">
            <v>Efficiency</v>
          </cell>
        </row>
        <row r="22">
          <cell r="A22" t="str">
            <v>3.1</v>
          </cell>
          <cell r="B22" t="str">
            <v>Grade 1 dropout rate</v>
          </cell>
        </row>
        <row r="23">
          <cell r="A23" t="str">
            <v>3.2</v>
          </cell>
          <cell r="B23" t="str">
            <v>Grades 1-8 dropout rate</v>
          </cell>
        </row>
        <row r="24">
          <cell r="A24" t="str">
            <v>3.3</v>
          </cell>
          <cell r="B24" t="str">
            <v>Grades 1-8 repetition rate</v>
          </cell>
        </row>
        <row r="25">
          <cell r="A25" t="str">
            <v>3.4</v>
          </cell>
          <cell r="B25" t="str">
            <v>Survival rate to Grade 5</v>
          </cell>
        </row>
        <row r="26">
          <cell r="A26" t="str">
            <v>3.5</v>
          </cell>
          <cell r="B26" t="str">
            <v>Completion rate to Grade 8</v>
          </cell>
        </row>
        <row r="27">
          <cell r="A27" t="str">
            <v>3.6</v>
          </cell>
          <cell r="B27" t="str">
            <v>MSEs supported through industry extension services (number)</v>
          </cell>
        </row>
        <row r="28">
          <cell r="A28" t="str">
            <v>3.7</v>
          </cell>
          <cell r="B28" t="str">
            <v>Year one undergraduate complete rate</v>
          </cell>
        </row>
        <row r="29">
          <cell r="A29" t="str">
            <v>4</v>
          </cell>
          <cell r="B29" t="str">
            <v>Quality</v>
          </cell>
        </row>
        <row r="30">
          <cell r="A30" t="str">
            <v>4.1</v>
          </cell>
          <cell r="B30" t="str">
            <v>Pre-primary teachers holding the ECCE diploma</v>
          </cell>
        </row>
        <row r="31">
          <cell r="A31" t="str">
            <v>4.2</v>
          </cell>
          <cell r="B31" t="str">
            <v>Grades 1-4 teachers appropriately qualified</v>
          </cell>
        </row>
        <row r="32">
          <cell r="A32" t="str">
            <v>4.3</v>
          </cell>
          <cell r="B32" t="str">
            <v>Teachers in Grades 1-12 that are licensed</v>
          </cell>
        </row>
        <row r="33">
          <cell r="A33" t="str">
            <v>4.4</v>
          </cell>
          <cell r="B33" t="str">
            <v>Primary schools at level three or above classification</v>
          </cell>
        </row>
        <row r="34">
          <cell r="A34" t="str">
            <v>4.5</v>
          </cell>
          <cell r="B34" t="str">
            <v xml:space="preserve">Secondary schools at level three or above classification </v>
          </cell>
        </row>
        <row r="35">
          <cell r="A35" t="str">
            <v>4.6</v>
          </cell>
          <cell r="B35" t="str">
            <v>Schools (Grades 1-12) acess to broadcast and digital technologies assisted instruction [all varieties]</v>
          </cell>
        </row>
        <row r="36">
          <cell r="A36" t="str">
            <v>4.7</v>
          </cell>
          <cell r="B36" t="str">
            <v>TVET completers who are assessed as competent</v>
          </cell>
        </row>
        <row r="37">
          <cell r="A37" t="str">
            <v>4.8</v>
          </cell>
          <cell r="B37" t="str">
            <v>TVET OS approved in all priority sectors (number)</v>
          </cell>
        </row>
        <row r="38">
          <cell r="A38" t="str">
            <v>4.9</v>
          </cell>
          <cell r="B38" t="str">
            <v>Academic staff mix in universities (Bachelor : Master's : Doctorate)</v>
          </cell>
        </row>
        <row r="39">
          <cell r="A39" t="str">
            <v>5</v>
          </cell>
          <cell r="B39" t="str">
            <v>Equity</v>
          </cell>
        </row>
        <row r="40">
          <cell r="A40" t="str">
            <v>5.1</v>
          </cell>
          <cell r="B40" t="str">
            <v>GPI in pre primary (index)</v>
          </cell>
        </row>
        <row r="41">
          <cell r="A41" t="str">
            <v>5.2</v>
          </cell>
          <cell r="B41" t="str">
            <v>GPI in Grades 1-8 (index)</v>
          </cell>
        </row>
        <row r="42">
          <cell r="A42" t="str">
            <v>5.3</v>
          </cell>
          <cell r="B42" t="str">
            <v>GPI in Grades 9-12 (index)</v>
          </cell>
        </row>
        <row r="43">
          <cell r="A43" t="str">
            <v>5.4</v>
          </cell>
          <cell r="B43" t="str">
            <v>Females as a share of students in formal TVET system</v>
          </cell>
        </row>
        <row r="44">
          <cell r="A44" t="str">
            <v>5.5</v>
          </cell>
          <cell r="B44" t="str">
            <v>Females as a share of undergraduate enrolment</v>
          </cell>
        </row>
        <row r="45">
          <cell r="A45" t="str">
            <v>5.6</v>
          </cell>
          <cell r="B45" t="str">
            <v>Females as a share of IFAE (2-year) programme graduates</v>
          </cell>
        </row>
        <row r="46">
          <cell r="A46" t="str">
            <v>5.7</v>
          </cell>
          <cell r="B46" t="str">
            <v>Enrolment rate of children with SNE, Grades 1-8</v>
          </cell>
        </row>
        <row r="47">
          <cell r="A47" t="str">
            <v>5.8</v>
          </cell>
          <cell r="B47" t="str">
            <v>Enrolment rate of children with SNE, Grades 9-12</v>
          </cell>
        </row>
        <row r="48">
          <cell r="A48" t="str">
            <v>5.9</v>
          </cell>
          <cell r="B48" t="str">
            <v>Females as a share of school leaders (principals and supervisors)</v>
          </cell>
        </row>
        <row r="49">
          <cell r="A49" t="str">
            <v>6</v>
          </cell>
          <cell r="B49" t="str">
            <v>Outcomes</v>
          </cell>
        </row>
        <row r="50">
          <cell r="A50" t="str">
            <v>6.1</v>
          </cell>
          <cell r="B50" t="str">
            <v>Grade 2 students reaching 'Below Basic' or above proficiency in reading and comprehension, by language</v>
          </cell>
        </row>
        <row r="51">
          <cell r="A51" t="str">
            <v>6.2</v>
          </cell>
          <cell r="B51" t="str">
            <v>Grade 2 students reaching 'Basic' or above proficiency in reading and comprehension, by language</v>
          </cell>
        </row>
        <row r="52">
          <cell r="A52" t="str">
            <v>6.3</v>
          </cell>
          <cell r="B52" t="str">
            <v>Students assessed reaching basic or above proficiency in the Early Grade Mathematics Assessment (EGMA) (%)</v>
          </cell>
        </row>
        <row r="53">
          <cell r="A53" t="str">
            <v>6.4</v>
          </cell>
          <cell r="B53" t="str">
            <v>Grade 4 students who achieve 50% and above (composite score) in NLA</v>
          </cell>
        </row>
        <row r="54">
          <cell r="A54" t="str">
            <v>6.5</v>
          </cell>
          <cell r="B54" t="str">
            <v>Grade 8 students who achieve 50% and above (composite score) in NLA</v>
          </cell>
        </row>
        <row r="55">
          <cell r="A55" t="str">
            <v>6.6</v>
          </cell>
          <cell r="B55" t="str">
            <v>Grade 10 students who achieve 50% and above (composite score) in NLA</v>
          </cell>
        </row>
        <row r="56">
          <cell r="A56" t="str">
            <v>6.7</v>
          </cell>
          <cell r="B56" t="str">
            <v>Grade 12 students who achieve 50% and above (composite score) in NLA</v>
          </cell>
        </row>
        <row r="57">
          <cell r="A57" t="str">
            <v>6.8</v>
          </cell>
          <cell r="B57" t="str">
            <v>Grade 10 students that score 2.0 or above (pass mark) in Ethiopian General Secondary Edcuation Certificate</v>
          </cell>
        </row>
        <row r="58">
          <cell r="A58" t="str">
            <v>6.9</v>
          </cell>
          <cell r="B58" t="str">
            <v>Grade 12 students that score 350 or above (pass mark) in Ethiopian Higher Education Entrance Certificate (natural sciences stream)</v>
          </cell>
        </row>
        <row r="59">
          <cell r="A59" t="str">
            <v>6.10</v>
          </cell>
          <cell r="B59" t="str">
            <v>Grade 12 students that score 350 or above (pass mark) in Ethiopian Higher Education Entrance Certificate social sciences stream)</v>
          </cell>
        </row>
        <row r="60">
          <cell r="A60" t="str">
            <v>6.11</v>
          </cell>
          <cell r="B60" t="str">
            <v>Demanded technologies identified through value-chain analysis and transferred to MSEs (number)</v>
          </cell>
        </row>
        <row r="61">
          <cell r="A61" t="str">
            <v>6.12</v>
          </cell>
          <cell r="B61" t="str">
            <v>University graduates (first degree) with degree-relevant employment within 12 months after graduation</v>
          </cell>
        </row>
      </sheetData>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ulti-Year Action Plan"/>
      <sheetName val="Components"/>
      <sheetName val="KPI"/>
      <sheetName val="Sheet1"/>
      <sheetName val="Ignore"/>
    </sheetNames>
    <sheetDataSet>
      <sheetData sheetId="0" refreshError="1"/>
      <sheetData sheetId="1" refreshError="1"/>
      <sheetData sheetId="2" refreshError="1"/>
      <sheetData sheetId="3" refreshError="1">
        <row r="2">
          <cell r="A2">
            <v>1</v>
          </cell>
          <cell r="B2" t="str">
            <v>Finance and management</v>
          </cell>
        </row>
        <row r="3">
          <cell r="A3">
            <v>1.1000000000000001</v>
          </cell>
          <cell r="B3" t="str">
            <v>Government public expenditure on education and training</v>
          </cell>
        </row>
        <row r="4">
          <cell r="A4">
            <v>1.2</v>
          </cell>
          <cell r="B4" t="str">
            <v>Annual operational plans (all implementing bodies) that adequately address all relevant cross-issues</v>
          </cell>
        </row>
        <row r="5">
          <cell r="A5">
            <v>1.3</v>
          </cell>
          <cell r="B5" t="str">
            <v>Schools receiving school report cards as an input to planning and management</v>
          </cell>
        </row>
        <row r="6">
          <cell r="A6">
            <v>1.4</v>
          </cell>
          <cell r="B6" t="str">
            <v>ESDP V implementing 'units' (federal directorates and TVET agency, REBs and TVET agencies, universities) with multi-year strategic plan</v>
          </cell>
        </row>
        <row r="7">
          <cell r="A7">
            <v>2</v>
          </cell>
          <cell r="B7" t="str">
            <v>Access</v>
          </cell>
        </row>
        <row r="8">
          <cell r="A8">
            <v>2.1</v>
          </cell>
          <cell r="B8" t="str">
            <v>Pre-primary GER</v>
          </cell>
        </row>
        <row r="9">
          <cell r="A9">
            <v>2.2000000000000002</v>
          </cell>
          <cell r="B9" t="str">
            <v>Grade 1 NIR</v>
          </cell>
        </row>
        <row r="10">
          <cell r="A10">
            <v>2.2999999999999998</v>
          </cell>
          <cell r="B10" t="str">
            <v>Grades 1-4, including ABE, GER</v>
          </cell>
        </row>
        <row r="11">
          <cell r="A11">
            <v>2.4</v>
          </cell>
          <cell r="B11" t="str">
            <v>Grades 1-4, including ABE, NER</v>
          </cell>
        </row>
        <row r="12">
          <cell r="A12">
            <v>2.5</v>
          </cell>
          <cell r="B12" t="str">
            <v>Grades 5-8, GER</v>
          </cell>
        </row>
        <row r="13">
          <cell r="A13">
            <v>2.6</v>
          </cell>
          <cell r="B13" t="str">
            <v>Grades 5-8, NER</v>
          </cell>
        </row>
        <row r="14">
          <cell r="A14">
            <v>2.7</v>
          </cell>
          <cell r="B14" t="str">
            <v>Grades 1-8, including ABE, GER</v>
          </cell>
        </row>
        <row r="15">
          <cell r="A15">
            <v>2.8</v>
          </cell>
          <cell r="B15" t="str">
            <v>Grades 1-8, including ABE, NER</v>
          </cell>
        </row>
        <row r="16">
          <cell r="A16">
            <v>2.9</v>
          </cell>
          <cell r="B16" t="str">
            <v>Grades 9-10, GER</v>
          </cell>
        </row>
        <row r="17">
          <cell r="A17" t="str">
            <v>2.10</v>
          </cell>
          <cell r="B17" t="str">
            <v>Grades 9-10, NER</v>
          </cell>
        </row>
        <row r="18">
          <cell r="A18">
            <v>2.11</v>
          </cell>
          <cell r="B18" t="str">
            <v>Students enrolled in TVET formal training (number)</v>
          </cell>
        </row>
        <row r="19">
          <cell r="A19" t="str">
            <v>2.12</v>
          </cell>
          <cell r="B19" t="str">
            <v>Undergraduates GER</v>
          </cell>
        </row>
        <row r="20">
          <cell r="A20" t="str">
            <v>2.13</v>
          </cell>
          <cell r="B20" t="str">
            <v>Illiterate 15-60 year olds who have grauated from two-year IFAE course</v>
          </cell>
        </row>
        <row r="21">
          <cell r="A21" t="str">
            <v>3</v>
          </cell>
          <cell r="B21" t="str">
            <v>Efficiency</v>
          </cell>
        </row>
        <row r="22">
          <cell r="A22" t="str">
            <v>3.1</v>
          </cell>
          <cell r="B22" t="str">
            <v>Grade 1 dropout rate</v>
          </cell>
        </row>
        <row r="23">
          <cell r="A23" t="str">
            <v>3.2</v>
          </cell>
          <cell r="B23" t="str">
            <v>Grades 1-8 dropout rate</v>
          </cell>
        </row>
        <row r="24">
          <cell r="A24" t="str">
            <v>3.3</v>
          </cell>
          <cell r="B24" t="str">
            <v>Grades 1-8 repetition rate</v>
          </cell>
        </row>
        <row r="25">
          <cell r="A25" t="str">
            <v>3.4</v>
          </cell>
          <cell r="B25" t="str">
            <v>Survival rate to Grade 5</v>
          </cell>
        </row>
        <row r="26">
          <cell r="A26" t="str">
            <v>3.5</v>
          </cell>
          <cell r="B26" t="str">
            <v>Completion rate to Grade 8</v>
          </cell>
        </row>
        <row r="27">
          <cell r="A27" t="str">
            <v>3.6</v>
          </cell>
          <cell r="B27" t="str">
            <v>MSEs supported through industry extension services (number)</v>
          </cell>
        </row>
        <row r="28">
          <cell r="A28" t="str">
            <v>3.7</v>
          </cell>
          <cell r="B28" t="str">
            <v>Year one undergraduate complete rate</v>
          </cell>
        </row>
        <row r="29">
          <cell r="A29" t="str">
            <v>4</v>
          </cell>
          <cell r="B29" t="str">
            <v>Quality</v>
          </cell>
        </row>
        <row r="30">
          <cell r="A30" t="str">
            <v>4.1</v>
          </cell>
          <cell r="B30" t="str">
            <v>Pre-primary teachers holding the ECCE diploma</v>
          </cell>
        </row>
        <row r="31">
          <cell r="A31" t="str">
            <v>4.2</v>
          </cell>
          <cell r="B31" t="str">
            <v>Grades 1-4 teachers appropriately qualified</v>
          </cell>
        </row>
        <row r="32">
          <cell r="A32" t="str">
            <v>4.3</v>
          </cell>
          <cell r="B32" t="str">
            <v>Teachers in Grades 1-12 that are licensed</v>
          </cell>
        </row>
        <row r="33">
          <cell r="A33" t="str">
            <v>4.4</v>
          </cell>
          <cell r="B33" t="str">
            <v>Primary schools at level three or above classification</v>
          </cell>
        </row>
        <row r="34">
          <cell r="A34" t="str">
            <v>4.5</v>
          </cell>
          <cell r="B34" t="str">
            <v xml:space="preserve">Secondary schools at level three or above classification </v>
          </cell>
        </row>
        <row r="35">
          <cell r="A35" t="str">
            <v>4.6</v>
          </cell>
          <cell r="B35" t="str">
            <v>Schools (Grades 1-12) acess to broadcast and digital technologies assisted instruction [all varieties]</v>
          </cell>
        </row>
        <row r="36">
          <cell r="A36" t="str">
            <v>4.7</v>
          </cell>
          <cell r="B36" t="str">
            <v>TVET completers who are assessed as competent</v>
          </cell>
        </row>
        <row r="37">
          <cell r="A37" t="str">
            <v>4.8</v>
          </cell>
          <cell r="B37" t="str">
            <v>TVET OS approved in all priority sectors (number)</v>
          </cell>
        </row>
        <row r="38">
          <cell r="A38" t="str">
            <v>4.9</v>
          </cell>
          <cell r="B38" t="str">
            <v>Academic staff mix in universities (Bachelor : Master's : Doctorate)</v>
          </cell>
        </row>
        <row r="39">
          <cell r="A39" t="str">
            <v>5</v>
          </cell>
          <cell r="B39" t="str">
            <v>Equity</v>
          </cell>
        </row>
        <row r="40">
          <cell r="A40" t="str">
            <v>5.1</v>
          </cell>
          <cell r="B40" t="str">
            <v>GPI in pre primary (index)</v>
          </cell>
        </row>
        <row r="41">
          <cell r="A41" t="str">
            <v>5.2</v>
          </cell>
          <cell r="B41" t="str">
            <v>GPI in Grades 1-8 (index)</v>
          </cell>
        </row>
        <row r="42">
          <cell r="A42" t="str">
            <v>5.3</v>
          </cell>
          <cell r="B42" t="str">
            <v>GPI in Grades 9-12 (index)</v>
          </cell>
        </row>
        <row r="43">
          <cell r="A43" t="str">
            <v>5.4</v>
          </cell>
          <cell r="B43" t="str">
            <v>Females as a share of students in formal TVET system</v>
          </cell>
        </row>
        <row r="44">
          <cell r="A44" t="str">
            <v>5.5</v>
          </cell>
          <cell r="B44" t="str">
            <v>Females as a share of undergraduate enrolment</v>
          </cell>
        </row>
        <row r="45">
          <cell r="A45" t="str">
            <v>5.6</v>
          </cell>
          <cell r="B45" t="str">
            <v>Females as a share of IFAE (2-year) programme graduates</v>
          </cell>
        </row>
        <row r="46">
          <cell r="A46" t="str">
            <v>5.7</v>
          </cell>
          <cell r="B46" t="str">
            <v>Enrolment rate of children with SNE, Grades 1-8</v>
          </cell>
        </row>
        <row r="47">
          <cell r="A47" t="str">
            <v>5.8</v>
          </cell>
          <cell r="B47" t="str">
            <v>Enrolment rate of children with SNE, Grades 9-12</v>
          </cell>
        </row>
        <row r="48">
          <cell r="A48" t="str">
            <v>5.9</v>
          </cell>
          <cell r="B48" t="str">
            <v>Females as a share of school leaders (principals and supervisors)</v>
          </cell>
        </row>
        <row r="49">
          <cell r="A49" t="str">
            <v>6</v>
          </cell>
          <cell r="B49" t="str">
            <v>Outcomes</v>
          </cell>
        </row>
        <row r="50">
          <cell r="A50" t="str">
            <v>6.1</v>
          </cell>
          <cell r="B50" t="str">
            <v>Grade 2 students reaching 'Below Basic' or above proficiency in reading and comprehension, by language</v>
          </cell>
        </row>
        <row r="51">
          <cell r="A51" t="str">
            <v>6.2</v>
          </cell>
          <cell r="B51" t="str">
            <v>Grade 2 students reaching 'Basic' or above proficiency in reading and comprehension, by language</v>
          </cell>
        </row>
        <row r="52">
          <cell r="A52" t="str">
            <v>6.3</v>
          </cell>
          <cell r="B52" t="str">
            <v>Students assessed reaching basic or above proficiency in the Early Grade Mathematics Assessment (EGMA) (%)</v>
          </cell>
        </row>
        <row r="53">
          <cell r="A53" t="str">
            <v>6.4</v>
          </cell>
          <cell r="B53" t="str">
            <v>Grade 4 students who achieve 50% and above (composite score) in NLA</v>
          </cell>
        </row>
        <row r="54">
          <cell r="A54" t="str">
            <v>6.5</v>
          </cell>
          <cell r="B54" t="str">
            <v>Grade 8 students who achieve 50% and above (composite score) in NLA</v>
          </cell>
        </row>
        <row r="55">
          <cell r="A55" t="str">
            <v>6.6</v>
          </cell>
          <cell r="B55" t="str">
            <v>Grade 10 students who achieve 50% and above (composite score) in NLA</v>
          </cell>
        </row>
        <row r="56">
          <cell r="A56" t="str">
            <v>6.7</v>
          </cell>
          <cell r="B56" t="str">
            <v>Grade 12 students who achieve 50% and above (composite score) in NLA</v>
          </cell>
        </row>
        <row r="57">
          <cell r="A57" t="str">
            <v>6.8</v>
          </cell>
          <cell r="B57" t="str">
            <v>Grade 10 students that score 2.0 or above (pass mark) in Ethiopian General Secondary Edcuation Certificate</v>
          </cell>
        </row>
        <row r="58">
          <cell r="A58" t="str">
            <v>6.9</v>
          </cell>
          <cell r="B58" t="str">
            <v>Grade 12 students that score 350 or above (pass mark) in Ethiopian Higher Education Entrance Certificate (natural sciences stream)</v>
          </cell>
        </row>
        <row r="59">
          <cell r="A59" t="str">
            <v>6.10</v>
          </cell>
          <cell r="B59" t="str">
            <v>Grade 12 students that score 350 or above (pass mark) in Ethiopian Higher Education Entrance Certificate social sciences stream)</v>
          </cell>
        </row>
        <row r="60">
          <cell r="A60" t="str">
            <v>6.11</v>
          </cell>
          <cell r="B60" t="str">
            <v>Demanded technologies identified through value-chain analysis and transferred to MSEs (number)</v>
          </cell>
        </row>
        <row r="61">
          <cell r="A61" t="str">
            <v>6.12</v>
          </cell>
          <cell r="B61" t="str">
            <v>University graduates (first degree) with degree-relevant employment within 12 months after graduation</v>
          </cell>
        </row>
      </sheetData>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ulti-Year Action Plan"/>
      <sheetName val="Components"/>
      <sheetName val="KPI"/>
      <sheetName val="Sheet1"/>
      <sheetName val="Ignore"/>
    </sheetNames>
    <sheetDataSet>
      <sheetData sheetId="0" refreshError="1"/>
      <sheetData sheetId="1" refreshError="1"/>
      <sheetData sheetId="2" refreshError="1"/>
      <sheetData sheetId="3" refreshError="1">
        <row r="2">
          <cell r="A2">
            <v>1</v>
          </cell>
          <cell r="B2" t="str">
            <v>Finance and management</v>
          </cell>
        </row>
        <row r="3">
          <cell r="A3">
            <v>1.1000000000000001</v>
          </cell>
          <cell r="B3" t="str">
            <v>Government public expenditure on education and training</v>
          </cell>
        </row>
        <row r="4">
          <cell r="A4">
            <v>1.2</v>
          </cell>
          <cell r="B4" t="str">
            <v>Annual operational plans (all implementing bodies) that adequately address all relevant cross-issues</v>
          </cell>
        </row>
        <row r="5">
          <cell r="A5">
            <v>1.3</v>
          </cell>
          <cell r="B5" t="str">
            <v>Schools receiving school report cards as an input to planning and management</v>
          </cell>
        </row>
        <row r="6">
          <cell r="A6">
            <v>1.4</v>
          </cell>
          <cell r="B6" t="str">
            <v>ESDP V implementing 'units' (federal directorates and TVET agency, REBs and TVET agencies, universities) with multi-year strategic plan</v>
          </cell>
        </row>
        <row r="7">
          <cell r="A7">
            <v>2</v>
          </cell>
          <cell r="B7" t="str">
            <v>Access</v>
          </cell>
        </row>
        <row r="8">
          <cell r="A8">
            <v>2.1</v>
          </cell>
          <cell r="B8" t="str">
            <v>Pre-primary GER</v>
          </cell>
        </row>
        <row r="9">
          <cell r="A9">
            <v>2.2000000000000002</v>
          </cell>
          <cell r="B9" t="str">
            <v>Grade 1 NIR</v>
          </cell>
        </row>
        <row r="10">
          <cell r="A10">
            <v>2.2999999999999998</v>
          </cell>
          <cell r="B10" t="str">
            <v>Grades 1-4, including ABE, GER</v>
          </cell>
        </row>
        <row r="11">
          <cell r="A11">
            <v>2.4</v>
          </cell>
          <cell r="B11" t="str">
            <v>Grades 1-4, including ABE, NER</v>
          </cell>
        </row>
        <row r="12">
          <cell r="A12">
            <v>2.5</v>
          </cell>
          <cell r="B12" t="str">
            <v>Grades 5-8, GER</v>
          </cell>
        </row>
        <row r="13">
          <cell r="A13">
            <v>2.6</v>
          </cell>
          <cell r="B13" t="str">
            <v>Grades 5-8, NER</v>
          </cell>
        </row>
        <row r="14">
          <cell r="A14">
            <v>2.7</v>
          </cell>
          <cell r="B14" t="str">
            <v>Grades 1-8, including ABE, GER</v>
          </cell>
        </row>
        <row r="15">
          <cell r="A15">
            <v>2.8</v>
          </cell>
          <cell r="B15" t="str">
            <v>Grades 1-8, including ABE, NER</v>
          </cell>
        </row>
        <row r="16">
          <cell r="A16">
            <v>2.9</v>
          </cell>
          <cell r="B16" t="str">
            <v>Grades 9-10, GER</v>
          </cell>
        </row>
        <row r="17">
          <cell r="A17" t="str">
            <v>2.10</v>
          </cell>
          <cell r="B17" t="str">
            <v>Grades 9-10, NER</v>
          </cell>
        </row>
        <row r="18">
          <cell r="A18">
            <v>2.11</v>
          </cell>
          <cell r="B18" t="str">
            <v>Students enrolled in TVET formal training (number)</v>
          </cell>
        </row>
        <row r="19">
          <cell r="A19" t="str">
            <v>2.12</v>
          </cell>
          <cell r="B19" t="str">
            <v>Undergraduates GER</v>
          </cell>
        </row>
        <row r="20">
          <cell r="A20" t="str">
            <v>2.13</v>
          </cell>
          <cell r="B20" t="str">
            <v>Illiterate 15-60 year olds who have grauated from two-year IFAE course</v>
          </cell>
        </row>
        <row r="21">
          <cell r="A21" t="str">
            <v>3</v>
          </cell>
          <cell r="B21" t="str">
            <v>Efficiency</v>
          </cell>
        </row>
        <row r="22">
          <cell r="A22" t="str">
            <v>3.1</v>
          </cell>
          <cell r="B22" t="str">
            <v>Grade 1 dropout rate</v>
          </cell>
        </row>
        <row r="23">
          <cell r="A23" t="str">
            <v>3.2</v>
          </cell>
          <cell r="B23" t="str">
            <v>Grades 1-8 dropout rate</v>
          </cell>
        </row>
        <row r="24">
          <cell r="A24" t="str">
            <v>3.3</v>
          </cell>
          <cell r="B24" t="str">
            <v>Grades 1-8 repetition rate</v>
          </cell>
        </row>
        <row r="25">
          <cell r="A25" t="str">
            <v>3.4</v>
          </cell>
          <cell r="B25" t="str">
            <v>Survival rate to Grade 5</v>
          </cell>
        </row>
        <row r="26">
          <cell r="A26" t="str">
            <v>3.5</v>
          </cell>
          <cell r="B26" t="str">
            <v>Completion rate to Grade 8</v>
          </cell>
        </row>
        <row r="27">
          <cell r="A27" t="str">
            <v>3.6</v>
          </cell>
          <cell r="B27" t="str">
            <v>MSEs supported through industry extension services (number)</v>
          </cell>
        </row>
        <row r="28">
          <cell r="A28" t="str">
            <v>3.7</v>
          </cell>
          <cell r="B28" t="str">
            <v>Year one undergraduate complete rate</v>
          </cell>
        </row>
        <row r="29">
          <cell r="A29" t="str">
            <v>4</v>
          </cell>
          <cell r="B29" t="str">
            <v>Quality</v>
          </cell>
        </row>
        <row r="30">
          <cell r="A30" t="str">
            <v>4.1</v>
          </cell>
          <cell r="B30" t="str">
            <v>Pre-primary teachers holding the ECCE diploma</v>
          </cell>
        </row>
        <row r="31">
          <cell r="A31" t="str">
            <v>4.2</v>
          </cell>
          <cell r="B31" t="str">
            <v>Grades 1-4 teachers appropriately qualified</v>
          </cell>
        </row>
        <row r="32">
          <cell r="A32" t="str">
            <v>4.3</v>
          </cell>
          <cell r="B32" t="str">
            <v>Teachers in Grades 1-12 that are licensed</v>
          </cell>
        </row>
        <row r="33">
          <cell r="A33" t="str">
            <v>4.4</v>
          </cell>
          <cell r="B33" t="str">
            <v>Primary schools at level three or above classification</v>
          </cell>
        </row>
        <row r="34">
          <cell r="A34" t="str">
            <v>4.5</v>
          </cell>
          <cell r="B34" t="str">
            <v xml:space="preserve">Secondary schools at level three or above classification </v>
          </cell>
        </row>
        <row r="35">
          <cell r="A35" t="str">
            <v>4.6</v>
          </cell>
          <cell r="B35" t="str">
            <v>Schools (Grades 1-12) acess to broadcast and digital technologies assisted instruction [all varieties]</v>
          </cell>
        </row>
        <row r="36">
          <cell r="A36" t="str">
            <v>4.7</v>
          </cell>
          <cell r="B36" t="str">
            <v>TVET completers who are assessed as competent</v>
          </cell>
        </row>
        <row r="37">
          <cell r="A37" t="str">
            <v>4.8</v>
          </cell>
          <cell r="B37" t="str">
            <v>TVET OS approved in all priority sectors (number)</v>
          </cell>
        </row>
        <row r="38">
          <cell r="A38" t="str">
            <v>4.9</v>
          </cell>
          <cell r="B38" t="str">
            <v>Academic staff mix in universities (Bachelor : Master's : Doctorate)</v>
          </cell>
        </row>
        <row r="39">
          <cell r="A39" t="str">
            <v>5</v>
          </cell>
          <cell r="B39" t="str">
            <v>Equity</v>
          </cell>
        </row>
        <row r="40">
          <cell r="A40" t="str">
            <v>5.1</v>
          </cell>
          <cell r="B40" t="str">
            <v>GPI in pre primary (index)</v>
          </cell>
        </row>
        <row r="41">
          <cell r="A41" t="str">
            <v>5.2</v>
          </cell>
          <cell r="B41" t="str">
            <v>GPI in Grades 1-8 (index)</v>
          </cell>
        </row>
        <row r="42">
          <cell r="A42" t="str">
            <v>5.3</v>
          </cell>
          <cell r="B42" t="str">
            <v>GPI in Grades 9-12 (index)</v>
          </cell>
        </row>
        <row r="43">
          <cell r="A43" t="str">
            <v>5.4</v>
          </cell>
          <cell r="B43" t="str">
            <v>Females as a share of students in formal TVET system</v>
          </cell>
        </row>
        <row r="44">
          <cell r="A44" t="str">
            <v>5.5</v>
          </cell>
          <cell r="B44" t="str">
            <v>Females as a share of undergraduate enrolment</v>
          </cell>
        </row>
        <row r="45">
          <cell r="A45" t="str">
            <v>5.6</v>
          </cell>
          <cell r="B45" t="str">
            <v>Females as a share of IFAE (2-year) programme graduates</v>
          </cell>
        </row>
        <row r="46">
          <cell r="A46" t="str">
            <v>5.7</v>
          </cell>
          <cell r="B46" t="str">
            <v>Enrolment rate of children with SNE, Grades 1-8</v>
          </cell>
        </row>
        <row r="47">
          <cell r="A47" t="str">
            <v>5.8</v>
          </cell>
          <cell r="B47" t="str">
            <v>Enrolment rate of children with SNE, Grades 9-12</v>
          </cell>
        </row>
        <row r="48">
          <cell r="A48" t="str">
            <v>5.9</v>
          </cell>
          <cell r="B48" t="str">
            <v>Females as a share of school leaders (principals and supervisors)</v>
          </cell>
        </row>
        <row r="49">
          <cell r="A49" t="str">
            <v>6</v>
          </cell>
          <cell r="B49" t="str">
            <v>Outcomes</v>
          </cell>
        </row>
        <row r="50">
          <cell r="A50" t="str">
            <v>6.1</v>
          </cell>
          <cell r="B50" t="str">
            <v>Grade 2 students reaching 'Below Basic' or above proficiency in reading and comprehension, by language</v>
          </cell>
        </row>
        <row r="51">
          <cell r="A51" t="str">
            <v>6.2</v>
          </cell>
          <cell r="B51" t="str">
            <v>Grade 2 students reaching 'Basic' or above proficiency in reading and comprehension, by language</v>
          </cell>
        </row>
        <row r="52">
          <cell r="A52" t="str">
            <v>6.3</v>
          </cell>
          <cell r="B52" t="str">
            <v>Students assessed reaching basic or above proficiency in the Early Grade Mathematics Assessment (EGMA) (%)</v>
          </cell>
        </row>
        <row r="53">
          <cell r="A53" t="str">
            <v>6.4</v>
          </cell>
          <cell r="B53" t="str">
            <v>Grade 4 students who achieve 50% and above (composite score) in NLA</v>
          </cell>
        </row>
        <row r="54">
          <cell r="A54" t="str">
            <v>6.5</v>
          </cell>
          <cell r="B54" t="str">
            <v>Grade 8 students who achieve 50% and above (composite score) in NLA</v>
          </cell>
        </row>
        <row r="55">
          <cell r="A55" t="str">
            <v>6.6</v>
          </cell>
          <cell r="B55" t="str">
            <v>Grade 10 students who achieve 50% and above (composite score) in NLA</v>
          </cell>
        </row>
        <row r="56">
          <cell r="A56" t="str">
            <v>6.7</v>
          </cell>
          <cell r="B56" t="str">
            <v>Grade 12 students who achieve 50% and above (composite score) in NLA</v>
          </cell>
        </row>
        <row r="57">
          <cell r="A57" t="str">
            <v>6.8</v>
          </cell>
          <cell r="B57" t="str">
            <v>Grade 10 students that score 2.0 or above (pass mark) in Ethiopian General Secondary Edcuation Certificate</v>
          </cell>
        </row>
        <row r="58">
          <cell r="A58" t="str">
            <v>6.9</v>
          </cell>
          <cell r="B58" t="str">
            <v>Grade 12 students that score 350 or above (pass mark) in Ethiopian Higher Education Entrance Certificate (natural sciences stream)</v>
          </cell>
        </row>
        <row r="59">
          <cell r="A59" t="str">
            <v>6.10</v>
          </cell>
          <cell r="B59" t="str">
            <v>Grade 12 students that score 350 or above (pass mark) in Ethiopian Higher Education Entrance Certificate social sciences stream)</v>
          </cell>
        </row>
        <row r="60">
          <cell r="A60" t="str">
            <v>6.11</v>
          </cell>
          <cell r="B60" t="str">
            <v>Demanded technologies identified through value-chain analysis and transferred to MSEs (number)</v>
          </cell>
        </row>
        <row r="61">
          <cell r="A61" t="str">
            <v>6.12</v>
          </cell>
          <cell r="B61" t="str">
            <v>University graduates (first degree) with degree-relevant employment within 12 months after graduation</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C71"/>
  <sheetViews>
    <sheetView showGridLines="0" workbookViewId="0">
      <selection activeCell="I12" sqref="I12"/>
    </sheetView>
  </sheetViews>
  <sheetFormatPr defaultRowHeight="15" x14ac:dyDescent="0.25"/>
  <cols>
    <col min="1" max="1" width="4.33203125" style="164" customWidth="1"/>
    <col min="2" max="2" width="39.6640625" style="164" bestFit="1" customWidth="1"/>
    <col min="3" max="8" width="19.83203125" style="164" customWidth="1"/>
    <col min="9" max="9" width="29.1640625" style="164" bestFit="1" customWidth="1"/>
    <col min="10" max="26" width="9.33203125" style="164"/>
    <col min="27" max="27" width="9.33203125" style="164" customWidth="1"/>
    <col min="28" max="28" width="26.6640625" style="164" hidden="1" customWidth="1"/>
    <col min="29" max="31" width="10.6640625" style="164" hidden="1" customWidth="1"/>
    <col min="32" max="32" width="30.1640625" style="164" hidden="1" customWidth="1"/>
    <col min="33" max="33" width="16.6640625" style="164" customWidth="1"/>
    <col min="34" max="55" width="10.6640625" style="164" customWidth="1"/>
    <col min="56" max="16384" width="9.33203125" style="164"/>
  </cols>
  <sheetData>
    <row r="1" spans="2:55" ht="10.5" customHeight="1" x14ac:dyDescent="0.25"/>
    <row r="2" spans="2:55" ht="18" customHeight="1" x14ac:dyDescent="0.25">
      <c r="C2" s="292" t="s">
        <v>3242</v>
      </c>
      <c r="D2" s="292" t="s">
        <v>3243</v>
      </c>
      <c r="E2" s="292" t="s">
        <v>3244</v>
      </c>
      <c r="F2" s="292" t="s">
        <v>3245</v>
      </c>
      <c r="G2" s="292" t="s">
        <v>3246</v>
      </c>
      <c r="H2" s="292" t="s">
        <v>3247</v>
      </c>
      <c r="I2" s="292" t="s">
        <v>3235</v>
      </c>
    </row>
    <row r="3" spans="2:55" ht="18" customHeight="1" x14ac:dyDescent="0.25">
      <c r="B3" s="300" t="s">
        <v>3236</v>
      </c>
      <c r="C3" s="298">
        <f>SUM('PP1'!$S$3:$S$1000)</f>
        <v>202357510.44999999</v>
      </c>
      <c r="D3" s="298">
        <f>SUM('PP2'!$S$3:$S$1000)</f>
        <v>6398993418.5</v>
      </c>
      <c r="E3" s="298">
        <f>SUM('PP3'!$S$3:$S$1000)</f>
        <v>29961293246</v>
      </c>
      <c r="F3" s="298">
        <f>SUM('PP4'!$S$3:$S$1000)</f>
        <v>1462272270</v>
      </c>
      <c r="G3" s="298">
        <f>SUM('PP5'!$S$3:$S$1000)</f>
        <v>8176827436</v>
      </c>
      <c r="H3" s="298">
        <f>SUM('PP6'!$S$3:$S$1000)</f>
        <v>15084506845</v>
      </c>
      <c r="I3" s="293">
        <f>SUM(C3:H3)</f>
        <v>61286250725.949997</v>
      </c>
      <c r="AY3" s="164" t="s">
        <v>74</v>
      </c>
      <c r="AZ3" s="165" t="s">
        <v>75</v>
      </c>
      <c r="BB3" s="164" t="s">
        <v>76</v>
      </c>
      <c r="BC3" s="164" t="s">
        <v>77</v>
      </c>
    </row>
    <row r="4" spans="2:55" ht="18" customHeight="1" x14ac:dyDescent="0.25">
      <c r="B4" s="300" t="s">
        <v>3237</v>
      </c>
      <c r="C4" s="298">
        <f>SUM('PP1'!$T$3:$T$1000)</f>
        <v>490668823.14999998</v>
      </c>
      <c r="D4" s="298">
        <f>SUM('PP2'!$T$3:$T$1000)</f>
        <v>11826565066.75</v>
      </c>
      <c r="E4" s="298">
        <f>SUM('PP3'!$T$3:$T$1000)</f>
        <v>31268337451</v>
      </c>
      <c r="F4" s="298">
        <f>SUM('PP4'!$T$3:$T$1000)</f>
        <v>1407855771.75</v>
      </c>
      <c r="G4" s="298">
        <f>SUM('PP5'!$T$3:$T$1000)</f>
        <v>13944846574</v>
      </c>
      <c r="H4" s="298">
        <f>SUM('PP6'!$T$3:$T$1000)</f>
        <v>6410445050</v>
      </c>
      <c r="I4" s="293">
        <f t="shared" ref="I4:I7" si="0">SUM(C4:H4)</f>
        <v>65348718736.650002</v>
      </c>
      <c r="AZ4" s="165"/>
    </row>
    <row r="5" spans="2:55" ht="18" customHeight="1" x14ac:dyDescent="0.25">
      <c r="B5" s="300" t="s">
        <v>3238</v>
      </c>
      <c r="C5" s="298">
        <f>SUM('PP1'!$U$3:$U$1000)</f>
        <v>489767062.69999999</v>
      </c>
      <c r="D5" s="298">
        <f>SUM('PP2'!$U$3:$U$1000)</f>
        <v>8751127943.6499996</v>
      </c>
      <c r="E5" s="298">
        <f>SUM('PP3'!$U$3:$U$1000)</f>
        <v>32462265756</v>
      </c>
      <c r="F5" s="298">
        <f>SUM('PP4'!$U$3:$U$1000)</f>
        <v>1431567814.25</v>
      </c>
      <c r="G5" s="298">
        <f>SUM('PP5'!$U$3:$U$1000)</f>
        <v>16977482849</v>
      </c>
      <c r="H5" s="298">
        <f>SUM('PP6'!$U$3:$U$1000)</f>
        <v>44477453845</v>
      </c>
      <c r="I5" s="293">
        <f t="shared" si="0"/>
        <v>104589665270.60001</v>
      </c>
      <c r="AY5" s="164" t="s">
        <v>78</v>
      </c>
      <c r="AZ5" s="165" t="s">
        <v>79</v>
      </c>
      <c r="BB5" s="164" t="s">
        <v>80</v>
      </c>
      <c r="BC5" s="164" t="s">
        <v>81</v>
      </c>
    </row>
    <row r="6" spans="2:55" ht="18" customHeight="1" x14ac:dyDescent="0.25">
      <c r="B6" s="300" t="s">
        <v>3239</v>
      </c>
      <c r="C6" s="298">
        <f>SUM('PP1'!$V$3:$V$1000)</f>
        <v>478833062.69999999</v>
      </c>
      <c r="D6" s="298">
        <f>SUM('PP2'!$V$3:$V$1000)</f>
        <v>10626244634.42</v>
      </c>
      <c r="E6" s="298">
        <f>SUM('PP3'!$V$3:$V$1000)</f>
        <v>33571912438</v>
      </c>
      <c r="F6" s="298">
        <f>SUM('PP4'!$V$3:$V$1000)</f>
        <v>657195146.5</v>
      </c>
      <c r="G6" s="298">
        <f>SUM('PP5'!$V$3:$V$1000)</f>
        <v>18181607999</v>
      </c>
      <c r="H6" s="298">
        <f>SUM('PP6'!$V$3:$V$1000)</f>
        <v>17990371990</v>
      </c>
      <c r="I6" s="293">
        <f t="shared" si="0"/>
        <v>81506165270.619995</v>
      </c>
      <c r="AY6" s="164" t="s">
        <v>82</v>
      </c>
      <c r="AZ6" s="165" t="s">
        <v>83</v>
      </c>
      <c r="BB6" s="164" t="s">
        <v>84</v>
      </c>
      <c r="BC6" s="164" t="s">
        <v>85</v>
      </c>
    </row>
    <row r="7" spans="2:55" ht="18" customHeight="1" thickBot="1" x14ac:dyDescent="0.3">
      <c r="B7" s="301" t="s">
        <v>3240</v>
      </c>
      <c r="C7" s="299">
        <f>SUM('PP1'!$W$3:$W$1000)</f>
        <v>141445000</v>
      </c>
      <c r="D7" s="299">
        <f>SUM('PP2'!$W$3:$W$1000)</f>
        <v>7901822731.8299999</v>
      </c>
      <c r="E7" s="299">
        <f>SUM('PP3'!$W$3:$W$1000)</f>
        <v>34568834866</v>
      </c>
      <c r="F7" s="299">
        <f>SUM('PP4'!$W$3:$W$1000)</f>
        <v>241199093</v>
      </c>
      <c r="G7" s="299">
        <f>SUM('PP5'!$W$3:$W$1000)</f>
        <v>19824108616</v>
      </c>
      <c r="H7" s="299">
        <f>SUM('PP6'!$W$3:$W$1000)</f>
        <v>5697076675</v>
      </c>
      <c r="I7" s="293">
        <f t="shared" si="0"/>
        <v>68374486981.830002</v>
      </c>
      <c r="AZ7" s="165"/>
    </row>
    <row r="8" spans="2:55" ht="18" customHeight="1" thickBot="1" x14ac:dyDescent="0.3">
      <c r="B8" s="295" t="s">
        <v>3241</v>
      </c>
      <c r="C8" s="296">
        <f>SUM(C3:C7)</f>
        <v>1803071459</v>
      </c>
      <c r="D8" s="296">
        <f t="shared" ref="D8:I8" si="1">SUM(D3:D7)</f>
        <v>45504753795.150002</v>
      </c>
      <c r="E8" s="296">
        <f t="shared" si="1"/>
        <v>161832643757</v>
      </c>
      <c r="F8" s="296">
        <f t="shared" si="1"/>
        <v>5200090095.5</v>
      </c>
      <c r="G8" s="296">
        <f t="shared" si="1"/>
        <v>77104873474</v>
      </c>
      <c r="H8" s="297">
        <f t="shared" si="1"/>
        <v>89659854405</v>
      </c>
      <c r="I8" s="297">
        <f t="shared" si="1"/>
        <v>381105286985.65002</v>
      </c>
      <c r="AZ8" s="165"/>
    </row>
    <row r="9" spans="2:55" ht="14.25" customHeight="1" thickBot="1" x14ac:dyDescent="0.3">
      <c r="C9" s="294"/>
      <c r="D9" s="294"/>
      <c r="E9" s="294"/>
      <c r="F9" s="294"/>
      <c r="G9" s="294"/>
      <c r="H9" s="294"/>
      <c r="I9" s="304"/>
      <c r="AB9" s="164" t="s">
        <v>73</v>
      </c>
      <c r="AC9" s="164" t="s">
        <v>89</v>
      </c>
      <c r="AD9" s="164" t="s">
        <v>89</v>
      </c>
      <c r="AE9" s="164" t="s">
        <v>89</v>
      </c>
      <c r="AF9" s="164" t="s">
        <v>89</v>
      </c>
      <c r="AG9" s="166"/>
      <c r="AZ9" s="165"/>
    </row>
    <row r="10" spans="2:55" ht="16.5" thickBot="1" x14ac:dyDescent="0.3">
      <c r="B10" s="295" t="s">
        <v>3248</v>
      </c>
      <c r="C10" s="302">
        <f>C8/$I$8</f>
        <v>4.7311635932982795E-3</v>
      </c>
      <c r="D10" s="302">
        <f t="shared" ref="D10:H10" si="2">D8/$I$8</f>
        <v>0.11940205331463538</v>
      </c>
      <c r="E10" s="302">
        <f t="shared" si="2"/>
        <v>0.42464024846523207</v>
      </c>
      <c r="F10" s="302">
        <f t="shared" si="2"/>
        <v>1.3644759789689829E-2</v>
      </c>
      <c r="G10" s="302">
        <f t="shared" si="2"/>
        <v>0.2023190863707521</v>
      </c>
      <c r="H10" s="303">
        <f t="shared" si="2"/>
        <v>0.23526268846639226</v>
      </c>
      <c r="AB10" s="164" t="s">
        <v>123</v>
      </c>
      <c r="AC10" s="164" t="s">
        <v>124</v>
      </c>
      <c r="AD10" s="164" t="s">
        <v>106</v>
      </c>
      <c r="AE10" s="164" t="s">
        <v>95</v>
      </c>
      <c r="AF10" s="164" t="s">
        <v>119</v>
      </c>
      <c r="AG10" s="167"/>
      <c r="AY10" s="164" t="s">
        <v>126</v>
      </c>
      <c r="AZ10" s="165" t="s">
        <v>127</v>
      </c>
      <c r="BB10" s="164" t="s">
        <v>128</v>
      </c>
      <c r="BC10" s="164" t="s">
        <v>129</v>
      </c>
    </row>
    <row r="11" spans="2:55" x14ac:dyDescent="0.25">
      <c r="AB11" s="164" t="s">
        <v>130</v>
      </c>
      <c r="AC11" s="164" t="s">
        <v>131</v>
      </c>
      <c r="AD11" s="164" t="s">
        <v>110</v>
      </c>
      <c r="AE11" s="164" t="s">
        <v>95</v>
      </c>
      <c r="AF11" s="164" t="s">
        <v>125</v>
      </c>
      <c r="AG11" s="167"/>
      <c r="AY11" s="164" t="s">
        <v>133</v>
      </c>
      <c r="AZ11" s="165" t="s">
        <v>134</v>
      </c>
      <c r="BB11" s="164" t="s">
        <v>73</v>
      </c>
      <c r="BC11" s="164" t="s">
        <v>89</v>
      </c>
    </row>
    <row r="12" spans="2:55" x14ac:dyDescent="0.25">
      <c r="AB12" s="164" t="s">
        <v>135</v>
      </c>
      <c r="AC12" s="168" t="s">
        <v>141</v>
      </c>
      <c r="AD12" s="164" t="s">
        <v>122</v>
      </c>
      <c r="AE12" s="164" t="s">
        <v>95</v>
      </c>
      <c r="AF12" s="164" t="s">
        <v>132</v>
      </c>
      <c r="AG12" s="167"/>
      <c r="AY12" s="164" t="s">
        <v>138</v>
      </c>
      <c r="AZ12" s="165" t="s">
        <v>139</v>
      </c>
    </row>
    <row r="13" spans="2:55" x14ac:dyDescent="0.25">
      <c r="AB13" s="164" t="s">
        <v>140</v>
      </c>
      <c r="AC13" s="168" t="s">
        <v>136</v>
      </c>
      <c r="AD13" s="164" t="s">
        <v>116</v>
      </c>
      <c r="AE13" s="164" t="s">
        <v>95</v>
      </c>
      <c r="AF13" s="164" t="s">
        <v>137</v>
      </c>
      <c r="AG13" s="167"/>
      <c r="AY13" s="164" t="s">
        <v>143</v>
      </c>
      <c r="AZ13" s="165" t="s">
        <v>144</v>
      </c>
    </row>
    <row r="14" spans="2:55" x14ac:dyDescent="0.25">
      <c r="AB14" s="164" t="s">
        <v>145</v>
      </c>
      <c r="AC14" s="164" t="s">
        <v>146</v>
      </c>
      <c r="AD14" s="164" t="s">
        <v>129</v>
      </c>
      <c r="AE14" s="164" t="s">
        <v>95</v>
      </c>
      <c r="AF14" s="164" t="s">
        <v>142</v>
      </c>
      <c r="AG14" s="167"/>
      <c r="AY14" s="164" t="s">
        <v>147</v>
      </c>
      <c r="AZ14" s="165" t="s">
        <v>148</v>
      </c>
    </row>
    <row r="15" spans="2:55" x14ac:dyDescent="0.25">
      <c r="AB15" s="164" t="s">
        <v>75</v>
      </c>
      <c r="AC15" s="164" t="s">
        <v>74</v>
      </c>
      <c r="AD15" s="164" t="s">
        <v>129</v>
      </c>
      <c r="AE15" s="164" t="s">
        <v>149</v>
      </c>
      <c r="AF15" s="164" t="s">
        <v>142</v>
      </c>
      <c r="AG15" s="167"/>
      <c r="AY15" s="164" t="s">
        <v>150</v>
      </c>
      <c r="AZ15" s="165" t="s">
        <v>151</v>
      </c>
    </row>
    <row r="16" spans="2:55" x14ac:dyDescent="0.25">
      <c r="AB16" s="164" t="s">
        <v>255</v>
      </c>
      <c r="AC16" s="164" t="s">
        <v>256</v>
      </c>
      <c r="AD16" s="164" t="s">
        <v>110</v>
      </c>
      <c r="AE16" s="164" t="s">
        <v>149</v>
      </c>
      <c r="AF16" s="164" t="s">
        <v>125</v>
      </c>
      <c r="AG16" s="167"/>
      <c r="AY16" s="164" t="s">
        <v>153</v>
      </c>
      <c r="AZ16" s="165" t="s">
        <v>154</v>
      </c>
    </row>
    <row r="17" spans="28:52" x14ac:dyDescent="0.25">
      <c r="AB17" s="164" t="s">
        <v>79</v>
      </c>
      <c r="AC17" s="164" t="s">
        <v>152</v>
      </c>
      <c r="AD17" s="164" t="s">
        <v>129</v>
      </c>
      <c r="AE17" s="164" t="s">
        <v>149</v>
      </c>
      <c r="AF17" s="164" t="s">
        <v>142</v>
      </c>
      <c r="AG17" s="167"/>
      <c r="AY17" s="164" t="s">
        <v>155</v>
      </c>
      <c r="AZ17" s="165" t="s">
        <v>156</v>
      </c>
    </row>
    <row r="18" spans="28:52" x14ac:dyDescent="0.25">
      <c r="AB18" s="164" t="s">
        <v>83</v>
      </c>
      <c r="AC18" s="164" t="s">
        <v>82</v>
      </c>
      <c r="AD18" s="164" t="s">
        <v>116</v>
      </c>
      <c r="AE18" s="164" t="s">
        <v>149</v>
      </c>
      <c r="AF18" s="168" t="s">
        <v>137</v>
      </c>
      <c r="AG18" s="167"/>
      <c r="AY18" s="164" t="s">
        <v>157</v>
      </c>
      <c r="AZ18" s="165" t="s">
        <v>158</v>
      </c>
    </row>
    <row r="19" spans="28:52" x14ac:dyDescent="0.25">
      <c r="AB19" s="164" t="s">
        <v>87</v>
      </c>
      <c r="AC19" s="164" t="s">
        <v>86</v>
      </c>
      <c r="AD19" s="164" t="s">
        <v>81</v>
      </c>
      <c r="AE19" s="164" t="s">
        <v>149</v>
      </c>
      <c r="AF19" s="164" t="s">
        <v>96</v>
      </c>
      <c r="AG19" s="167"/>
      <c r="AY19" s="164" t="s">
        <v>159</v>
      </c>
      <c r="AZ19" s="165" t="s">
        <v>160</v>
      </c>
    </row>
    <row r="20" spans="28:52" x14ac:dyDescent="0.25">
      <c r="AB20" s="164" t="s">
        <v>92</v>
      </c>
      <c r="AC20" s="164" t="s">
        <v>91</v>
      </c>
      <c r="AD20" s="164" t="s">
        <v>110</v>
      </c>
      <c r="AE20" s="164" t="s">
        <v>149</v>
      </c>
      <c r="AF20" s="164" t="s">
        <v>125</v>
      </c>
      <c r="AG20" s="167"/>
      <c r="AY20" s="164" t="s">
        <v>162</v>
      </c>
      <c r="AZ20" s="165" t="s">
        <v>163</v>
      </c>
    </row>
    <row r="21" spans="28:52" x14ac:dyDescent="0.25">
      <c r="AB21" s="164" t="s">
        <v>100</v>
      </c>
      <c r="AC21" s="164" t="s">
        <v>161</v>
      </c>
      <c r="AD21" s="164" t="s">
        <v>116</v>
      </c>
      <c r="AE21" s="164" t="s">
        <v>149</v>
      </c>
      <c r="AF21" s="168" t="s">
        <v>137</v>
      </c>
      <c r="AG21" s="167"/>
      <c r="AY21" s="164" t="s">
        <v>165</v>
      </c>
      <c r="AZ21" s="165" t="s">
        <v>166</v>
      </c>
    </row>
    <row r="22" spans="28:52" x14ac:dyDescent="0.25">
      <c r="AB22" s="164" t="s">
        <v>105</v>
      </c>
      <c r="AC22" s="164" t="s">
        <v>164</v>
      </c>
      <c r="AD22" s="164" t="s">
        <v>110</v>
      </c>
      <c r="AE22" s="164" t="s">
        <v>149</v>
      </c>
      <c r="AF22" s="164" t="s">
        <v>125</v>
      </c>
      <c r="AG22" s="167"/>
      <c r="AY22" s="164" t="s">
        <v>168</v>
      </c>
      <c r="AZ22" s="165" t="s">
        <v>169</v>
      </c>
    </row>
    <row r="23" spans="28:52" x14ac:dyDescent="0.25">
      <c r="AB23" s="164" t="s">
        <v>109</v>
      </c>
      <c r="AC23" s="164" t="s">
        <v>167</v>
      </c>
      <c r="AD23" s="164" t="s">
        <v>110</v>
      </c>
      <c r="AE23" s="164" t="s">
        <v>149</v>
      </c>
      <c r="AF23" s="164" t="s">
        <v>125</v>
      </c>
      <c r="AG23" s="167"/>
      <c r="AY23" s="164" t="s">
        <v>170</v>
      </c>
      <c r="AZ23" s="165" t="s">
        <v>171</v>
      </c>
    </row>
    <row r="24" spans="28:52" x14ac:dyDescent="0.25">
      <c r="AB24" s="164" t="s">
        <v>121</v>
      </c>
      <c r="AC24" s="164" t="s">
        <v>120</v>
      </c>
      <c r="AD24" s="164" t="s">
        <v>110</v>
      </c>
      <c r="AE24" s="164" t="s">
        <v>149</v>
      </c>
      <c r="AF24" s="164" t="s">
        <v>125</v>
      </c>
      <c r="AG24" s="167"/>
      <c r="AY24" s="164" t="s">
        <v>172</v>
      </c>
      <c r="AZ24" s="165" t="s">
        <v>173</v>
      </c>
    </row>
    <row r="25" spans="28:52" x14ac:dyDescent="0.25">
      <c r="AB25" s="164" t="s">
        <v>115</v>
      </c>
      <c r="AC25" s="164" t="s">
        <v>114</v>
      </c>
      <c r="AD25" s="164" t="s">
        <v>85</v>
      </c>
      <c r="AE25" s="164" t="s">
        <v>149</v>
      </c>
      <c r="AF25" s="164" t="s">
        <v>99</v>
      </c>
      <c r="AG25" s="167"/>
      <c r="AY25" s="164" t="s">
        <v>175</v>
      </c>
      <c r="AZ25" s="165" t="s">
        <v>176</v>
      </c>
    </row>
    <row r="26" spans="28:52" x14ac:dyDescent="0.25">
      <c r="AB26" s="164" t="s">
        <v>134</v>
      </c>
      <c r="AC26" s="164" t="s">
        <v>133</v>
      </c>
      <c r="AD26" s="164" t="s">
        <v>85</v>
      </c>
      <c r="AE26" s="164" t="s">
        <v>149</v>
      </c>
      <c r="AF26" s="164" t="s">
        <v>99</v>
      </c>
      <c r="AG26" s="167"/>
      <c r="AY26" s="164" t="s">
        <v>179</v>
      </c>
      <c r="AZ26" s="165" t="s">
        <v>180</v>
      </c>
    </row>
    <row r="27" spans="28:52" x14ac:dyDescent="0.25">
      <c r="AB27" s="164" t="s">
        <v>139</v>
      </c>
      <c r="AC27" s="164" t="s">
        <v>138</v>
      </c>
      <c r="AD27" s="164" t="s">
        <v>85</v>
      </c>
      <c r="AE27" s="164" t="s">
        <v>149</v>
      </c>
      <c r="AF27" s="164" t="s">
        <v>99</v>
      </c>
      <c r="AG27" s="167"/>
      <c r="AY27" s="164" t="s">
        <v>181</v>
      </c>
      <c r="AZ27" s="165" t="s">
        <v>182</v>
      </c>
    </row>
    <row r="28" spans="28:52" x14ac:dyDescent="0.25">
      <c r="AB28" s="164" t="s">
        <v>127</v>
      </c>
      <c r="AC28" s="164" t="s">
        <v>174</v>
      </c>
      <c r="AD28" s="164" t="s">
        <v>85</v>
      </c>
      <c r="AE28" s="164" t="s">
        <v>149</v>
      </c>
      <c r="AF28" s="164" t="s">
        <v>99</v>
      </c>
      <c r="AG28" s="167"/>
      <c r="AY28" s="164" t="s">
        <v>183</v>
      </c>
      <c r="AZ28" s="165" t="s">
        <v>184</v>
      </c>
    </row>
    <row r="29" spans="28:52" x14ac:dyDescent="0.25">
      <c r="AB29" s="164" t="s">
        <v>177</v>
      </c>
      <c r="AC29" s="164" t="s">
        <v>178</v>
      </c>
      <c r="AD29" s="164" t="s">
        <v>116</v>
      </c>
      <c r="AE29" s="164" t="s">
        <v>149</v>
      </c>
      <c r="AF29" s="168" t="s">
        <v>137</v>
      </c>
      <c r="AG29" s="167"/>
      <c r="AY29" s="164" t="s">
        <v>185</v>
      </c>
      <c r="AZ29" s="165" t="s">
        <v>186</v>
      </c>
    </row>
    <row r="30" spans="28:52" x14ac:dyDescent="0.25">
      <c r="AB30" s="164" t="s">
        <v>257</v>
      </c>
      <c r="AC30" s="164" t="s">
        <v>258</v>
      </c>
      <c r="AD30" s="164" t="s">
        <v>110</v>
      </c>
      <c r="AE30" s="164" t="s">
        <v>149</v>
      </c>
      <c r="AF30" s="164" t="s">
        <v>125</v>
      </c>
      <c r="AG30" s="167"/>
      <c r="AY30" s="164" t="s">
        <v>188</v>
      </c>
      <c r="AZ30" s="165" t="s">
        <v>189</v>
      </c>
    </row>
    <row r="31" spans="28:52" x14ac:dyDescent="0.25">
      <c r="AB31" s="164" t="s">
        <v>144</v>
      </c>
      <c r="AC31" s="164" t="s">
        <v>143</v>
      </c>
      <c r="AD31" s="164" t="s">
        <v>85</v>
      </c>
      <c r="AE31" s="164" t="s">
        <v>149</v>
      </c>
      <c r="AF31" s="164" t="s">
        <v>99</v>
      </c>
      <c r="AG31" s="167"/>
      <c r="AY31" s="164" t="s">
        <v>190</v>
      </c>
      <c r="AZ31" s="165" t="s">
        <v>191</v>
      </c>
    </row>
    <row r="32" spans="28:52" x14ac:dyDescent="0.25">
      <c r="AB32" s="164" t="s">
        <v>148</v>
      </c>
      <c r="AC32" s="164" t="s">
        <v>187</v>
      </c>
      <c r="AD32" s="164" t="s">
        <v>101</v>
      </c>
      <c r="AE32" s="164" t="s">
        <v>149</v>
      </c>
      <c r="AF32" s="164" t="s">
        <v>113</v>
      </c>
      <c r="AG32" s="167"/>
      <c r="AY32" s="164" t="s">
        <v>194</v>
      </c>
      <c r="AZ32" s="169" t="s">
        <v>195</v>
      </c>
    </row>
    <row r="33" spans="28:52" x14ac:dyDescent="0.25">
      <c r="AB33" s="164" t="s">
        <v>151</v>
      </c>
      <c r="AC33" s="164" t="s">
        <v>150</v>
      </c>
      <c r="AD33" s="164" t="s">
        <v>88</v>
      </c>
      <c r="AE33" s="164" t="s">
        <v>149</v>
      </c>
      <c r="AF33" s="164" t="s">
        <v>104</v>
      </c>
      <c r="AG33" s="167"/>
      <c r="AY33" s="164" t="s">
        <v>196</v>
      </c>
      <c r="AZ33" s="169" t="s">
        <v>197</v>
      </c>
    </row>
    <row r="34" spans="28:52" x14ac:dyDescent="0.25">
      <c r="AB34" s="164" t="s">
        <v>192</v>
      </c>
      <c r="AC34" s="164" t="s">
        <v>193</v>
      </c>
      <c r="AD34" s="164" t="s">
        <v>122</v>
      </c>
      <c r="AE34" s="164" t="s">
        <v>149</v>
      </c>
      <c r="AF34" s="168" t="s">
        <v>132</v>
      </c>
      <c r="AG34" s="167"/>
      <c r="AY34" s="164" t="s">
        <v>198</v>
      </c>
      <c r="AZ34" s="169" t="s">
        <v>199</v>
      </c>
    </row>
    <row r="35" spans="28:52" x14ac:dyDescent="0.25">
      <c r="AB35" s="164" t="s">
        <v>154</v>
      </c>
      <c r="AC35" s="164" t="s">
        <v>153</v>
      </c>
      <c r="AD35" s="164" t="s">
        <v>85</v>
      </c>
      <c r="AE35" s="164" t="s">
        <v>149</v>
      </c>
      <c r="AF35" s="164" t="s">
        <v>99</v>
      </c>
      <c r="AG35" s="167"/>
      <c r="AY35" s="164" t="s">
        <v>200</v>
      </c>
      <c r="AZ35" s="169" t="s">
        <v>201</v>
      </c>
    </row>
    <row r="36" spans="28:52" x14ac:dyDescent="0.25">
      <c r="AB36" s="164" t="s">
        <v>156</v>
      </c>
      <c r="AC36" s="164" t="s">
        <v>155</v>
      </c>
      <c r="AD36" s="164" t="s">
        <v>106</v>
      </c>
      <c r="AE36" s="164" t="s">
        <v>149</v>
      </c>
      <c r="AF36" s="164" t="s">
        <v>119</v>
      </c>
      <c r="AG36" s="167"/>
      <c r="AY36" s="164" t="s">
        <v>204</v>
      </c>
      <c r="AZ36" s="169" t="s">
        <v>205</v>
      </c>
    </row>
    <row r="37" spans="28:52" x14ac:dyDescent="0.25">
      <c r="AB37" s="164" t="s">
        <v>158</v>
      </c>
      <c r="AC37" s="164" t="s">
        <v>157</v>
      </c>
      <c r="AD37" s="164" t="s">
        <v>116</v>
      </c>
      <c r="AE37" s="164" t="s">
        <v>149</v>
      </c>
      <c r="AF37" s="168" t="s">
        <v>137</v>
      </c>
      <c r="AG37" s="167"/>
      <c r="AY37" s="164" t="s">
        <v>207</v>
      </c>
      <c r="AZ37" s="169" t="s">
        <v>208</v>
      </c>
    </row>
    <row r="38" spans="28:52" x14ac:dyDescent="0.25">
      <c r="AB38" s="164" t="s">
        <v>202</v>
      </c>
      <c r="AC38" s="164" t="s">
        <v>203</v>
      </c>
      <c r="AD38" s="164" t="s">
        <v>116</v>
      </c>
      <c r="AE38" s="164" t="s">
        <v>149</v>
      </c>
      <c r="AF38" s="168" t="s">
        <v>137</v>
      </c>
      <c r="AG38" s="167"/>
      <c r="AY38" s="164" t="s">
        <v>209</v>
      </c>
      <c r="AZ38" s="169" t="s">
        <v>210</v>
      </c>
    </row>
    <row r="39" spans="28:52" x14ac:dyDescent="0.25">
      <c r="AB39" s="164" t="s">
        <v>163</v>
      </c>
      <c r="AC39" s="164" t="s">
        <v>206</v>
      </c>
      <c r="AD39" s="164" t="s">
        <v>85</v>
      </c>
      <c r="AE39" s="164" t="s">
        <v>149</v>
      </c>
      <c r="AF39" s="164" t="s">
        <v>99</v>
      </c>
      <c r="AG39" s="167"/>
      <c r="AY39" s="164" t="s">
        <v>211</v>
      </c>
      <c r="AZ39" s="169" t="s">
        <v>212</v>
      </c>
    </row>
    <row r="40" spans="28:52" x14ac:dyDescent="0.25">
      <c r="AB40" s="164" t="s">
        <v>166</v>
      </c>
      <c r="AC40" s="164" t="s">
        <v>165</v>
      </c>
      <c r="AD40" s="164" t="s">
        <v>122</v>
      </c>
      <c r="AE40" s="164" t="s">
        <v>149</v>
      </c>
      <c r="AF40" s="168" t="s">
        <v>132</v>
      </c>
      <c r="AG40" s="167"/>
      <c r="AY40" s="164" t="s">
        <v>214</v>
      </c>
      <c r="AZ40" s="169" t="s">
        <v>215</v>
      </c>
    </row>
    <row r="41" spans="28:52" x14ac:dyDescent="0.25">
      <c r="AB41" s="164" t="s">
        <v>169</v>
      </c>
      <c r="AC41" s="164" t="s">
        <v>168</v>
      </c>
      <c r="AD41" s="164" t="s">
        <v>110</v>
      </c>
      <c r="AE41" s="164" t="s">
        <v>149</v>
      </c>
      <c r="AF41" s="164" t="s">
        <v>125</v>
      </c>
      <c r="AG41" s="167"/>
      <c r="AK41" s="168"/>
      <c r="AY41" s="164" t="s">
        <v>217</v>
      </c>
      <c r="AZ41" s="169" t="s">
        <v>218</v>
      </c>
    </row>
    <row r="42" spans="28:52" ht="15.75" x14ac:dyDescent="0.25">
      <c r="AB42" s="164" t="s">
        <v>171</v>
      </c>
      <c r="AC42" s="164" t="s">
        <v>213</v>
      </c>
      <c r="AD42" s="164" t="s">
        <v>85</v>
      </c>
      <c r="AE42" s="164" t="s">
        <v>149</v>
      </c>
      <c r="AF42" s="164" t="s">
        <v>99</v>
      </c>
      <c r="AG42" s="167"/>
      <c r="AK42" s="168"/>
      <c r="AY42" s="170" t="s">
        <v>94</v>
      </c>
      <c r="AZ42" s="171" t="s">
        <v>93</v>
      </c>
    </row>
    <row r="43" spans="28:52" ht="15.75" x14ac:dyDescent="0.25">
      <c r="AB43" s="164" t="s">
        <v>173</v>
      </c>
      <c r="AC43" s="164" t="s">
        <v>216</v>
      </c>
      <c r="AD43" s="164" t="s">
        <v>77</v>
      </c>
      <c r="AE43" s="164" t="s">
        <v>149</v>
      </c>
      <c r="AF43" s="164" t="s">
        <v>90</v>
      </c>
      <c r="AG43" s="167"/>
      <c r="AK43" s="168"/>
      <c r="AY43" s="170" t="s">
        <v>98</v>
      </c>
      <c r="AZ43" s="171" t="s">
        <v>97</v>
      </c>
    </row>
    <row r="44" spans="28:52" ht="15.75" x14ac:dyDescent="0.25">
      <c r="AB44" s="164" t="s">
        <v>176</v>
      </c>
      <c r="AC44" s="164" t="s">
        <v>219</v>
      </c>
      <c r="AD44" s="164" t="s">
        <v>110</v>
      </c>
      <c r="AE44" s="164" t="s">
        <v>149</v>
      </c>
      <c r="AF44" s="164" t="s">
        <v>125</v>
      </c>
      <c r="AG44" s="167"/>
      <c r="AK44" s="168"/>
      <c r="AY44" s="170" t="s">
        <v>103</v>
      </c>
      <c r="AZ44" s="171" t="s">
        <v>102</v>
      </c>
    </row>
    <row r="45" spans="28:52" ht="15.75" x14ac:dyDescent="0.25">
      <c r="AB45" s="164" t="s">
        <v>220</v>
      </c>
      <c r="AC45" s="164" t="s">
        <v>221</v>
      </c>
      <c r="AD45" s="164" t="s">
        <v>116</v>
      </c>
      <c r="AE45" s="164" t="s">
        <v>149</v>
      </c>
      <c r="AF45" s="168" t="s">
        <v>137</v>
      </c>
      <c r="AG45" s="167"/>
      <c r="AK45" s="168"/>
      <c r="AY45" s="170" t="s">
        <v>108</v>
      </c>
      <c r="AZ45" s="171" t="s">
        <v>224</v>
      </c>
    </row>
    <row r="46" spans="28:52" ht="15.75" x14ac:dyDescent="0.25">
      <c r="AB46" s="164" t="s">
        <v>180</v>
      </c>
      <c r="AC46" s="164" t="s">
        <v>222</v>
      </c>
      <c r="AD46" s="164" t="s">
        <v>110</v>
      </c>
      <c r="AE46" s="164" t="s">
        <v>149</v>
      </c>
      <c r="AF46" s="164" t="s">
        <v>125</v>
      </c>
      <c r="AG46" s="167"/>
      <c r="AY46" s="170" t="s">
        <v>112</v>
      </c>
      <c r="AZ46" s="171" t="s">
        <v>111</v>
      </c>
    </row>
    <row r="47" spans="28:52" ht="15.75" x14ac:dyDescent="0.25">
      <c r="AB47" s="164" t="s">
        <v>182</v>
      </c>
      <c r="AC47" s="164" t="s">
        <v>223</v>
      </c>
      <c r="AD47" s="164" t="s">
        <v>110</v>
      </c>
      <c r="AE47" s="164" t="s">
        <v>149</v>
      </c>
      <c r="AF47" s="164" t="s">
        <v>125</v>
      </c>
      <c r="AG47" s="167"/>
      <c r="AK47" s="168"/>
      <c r="AY47" s="170" t="s">
        <v>118</v>
      </c>
      <c r="AZ47" s="171" t="s">
        <v>225</v>
      </c>
    </row>
    <row r="48" spans="28:52" ht="15.75" x14ac:dyDescent="0.25">
      <c r="AB48" s="164" t="s">
        <v>184</v>
      </c>
      <c r="AC48" s="164" t="s">
        <v>183</v>
      </c>
      <c r="AD48" s="164" t="s">
        <v>110</v>
      </c>
      <c r="AE48" s="164" t="s">
        <v>149</v>
      </c>
      <c r="AF48" s="164" t="s">
        <v>125</v>
      </c>
      <c r="AG48" s="167"/>
      <c r="AK48" s="168"/>
      <c r="AY48" s="170" t="s">
        <v>124</v>
      </c>
      <c r="AZ48" s="171" t="s">
        <v>123</v>
      </c>
    </row>
    <row r="49" spans="28:52" ht="15.75" x14ac:dyDescent="0.25">
      <c r="AB49" s="164" t="s">
        <v>186</v>
      </c>
      <c r="AC49" s="164" t="s">
        <v>185</v>
      </c>
      <c r="AD49" s="164" t="s">
        <v>85</v>
      </c>
      <c r="AE49" s="164" t="s">
        <v>149</v>
      </c>
      <c r="AF49" s="164" t="s">
        <v>99</v>
      </c>
      <c r="AG49" s="167"/>
      <c r="AY49" s="170" t="s">
        <v>131</v>
      </c>
      <c r="AZ49" s="171" t="s">
        <v>130</v>
      </c>
    </row>
    <row r="50" spans="28:52" ht="15.75" x14ac:dyDescent="0.25">
      <c r="AB50" s="164" t="s">
        <v>189</v>
      </c>
      <c r="AC50" s="164" t="s">
        <v>226</v>
      </c>
      <c r="AD50" s="164" t="s">
        <v>110</v>
      </c>
      <c r="AE50" s="164" t="s">
        <v>149</v>
      </c>
      <c r="AF50" s="164" t="s">
        <v>125</v>
      </c>
      <c r="AG50" s="167"/>
      <c r="AY50" s="170" t="s">
        <v>136</v>
      </c>
      <c r="AZ50" s="171" t="s">
        <v>229</v>
      </c>
    </row>
    <row r="51" spans="28:52" ht="15.75" x14ac:dyDescent="0.25">
      <c r="AB51" s="164" t="s">
        <v>191</v>
      </c>
      <c r="AC51" s="164" t="s">
        <v>227</v>
      </c>
      <c r="AD51" s="164" t="s">
        <v>85</v>
      </c>
      <c r="AE51" s="164" t="s">
        <v>149</v>
      </c>
      <c r="AF51" s="164" t="s">
        <v>99</v>
      </c>
      <c r="AG51" s="167"/>
      <c r="AY51" s="170" t="s">
        <v>141</v>
      </c>
      <c r="AZ51" s="171" t="s">
        <v>135</v>
      </c>
    </row>
    <row r="52" spans="28:52" ht="15.75" x14ac:dyDescent="0.25">
      <c r="AB52" s="164" t="s">
        <v>195</v>
      </c>
      <c r="AC52" s="164" t="s">
        <v>194</v>
      </c>
      <c r="AD52" s="164" t="s">
        <v>77</v>
      </c>
      <c r="AE52" s="164" t="s">
        <v>228</v>
      </c>
      <c r="AF52" s="164" t="s">
        <v>90</v>
      </c>
      <c r="AK52" s="168"/>
      <c r="AY52" s="170" t="s">
        <v>146</v>
      </c>
      <c r="AZ52" s="171" t="s">
        <v>145</v>
      </c>
    </row>
    <row r="53" spans="28:52" ht="15.75" x14ac:dyDescent="0.25">
      <c r="AB53" s="168" t="s">
        <v>299</v>
      </c>
      <c r="AC53" s="168" t="s">
        <v>304</v>
      </c>
      <c r="AD53" s="168" t="s">
        <v>129</v>
      </c>
      <c r="AE53" s="168" t="s">
        <v>228</v>
      </c>
      <c r="AF53" s="168" t="s">
        <v>142</v>
      </c>
      <c r="AY53" s="170" t="s">
        <v>89</v>
      </c>
      <c r="AZ53" s="171" t="s">
        <v>73</v>
      </c>
    </row>
    <row r="54" spans="28:52" x14ac:dyDescent="0.25">
      <c r="AB54" s="168" t="s">
        <v>301</v>
      </c>
      <c r="AC54" s="168" t="s">
        <v>305</v>
      </c>
      <c r="AD54" s="168" t="s">
        <v>110</v>
      </c>
      <c r="AE54" s="164" t="s">
        <v>228</v>
      </c>
      <c r="AF54" s="168" t="s">
        <v>125</v>
      </c>
      <c r="AK54" s="168"/>
    </row>
    <row r="55" spans="28:52" x14ac:dyDescent="0.25">
      <c r="AB55" s="168" t="s">
        <v>303</v>
      </c>
      <c r="AC55" s="168" t="s">
        <v>307</v>
      </c>
      <c r="AD55" s="168" t="s">
        <v>116</v>
      </c>
      <c r="AE55" s="168" t="s">
        <v>228</v>
      </c>
      <c r="AF55" s="168" t="s">
        <v>137</v>
      </c>
    </row>
    <row r="56" spans="28:52" x14ac:dyDescent="0.25">
      <c r="AB56" s="168" t="s">
        <v>302</v>
      </c>
      <c r="AC56" s="168" t="s">
        <v>306</v>
      </c>
      <c r="AD56" s="168" t="s">
        <v>88</v>
      </c>
      <c r="AE56" s="168" t="s">
        <v>228</v>
      </c>
      <c r="AF56" s="168" t="s">
        <v>104</v>
      </c>
    </row>
    <row r="57" spans="28:52" x14ac:dyDescent="0.25">
      <c r="AB57" s="168" t="s">
        <v>300</v>
      </c>
      <c r="AC57" s="168" t="s">
        <v>308</v>
      </c>
      <c r="AD57" s="168" t="s">
        <v>129</v>
      </c>
      <c r="AE57" s="168" t="s">
        <v>228</v>
      </c>
      <c r="AF57" s="168" t="s">
        <v>142</v>
      </c>
      <c r="AG57" s="167"/>
      <c r="AK57" s="168"/>
    </row>
    <row r="58" spans="28:52" x14ac:dyDescent="0.25">
      <c r="AB58" s="164" t="s">
        <v>230</v>
      </c>
      <c r="AC58" s="164" t="s">
        <v>196</v>
      </c>
      <c r="AD58" s="164" t="s">
        <v>85</v>
      </c>
      <c r="AE58" s="168" t="s">
        <v>228</v>
      </c>
      <c r="AF58" s="164" t="s">
        <v>99</v>
      </c>
    </row>
    <row r="59" spans="28:52" x14ac:dyDescent="0.25">
      <c r="AB59" s="168" t="s">
        <v>310</v>
      </c>
      <c r="AC59" s="168" t="s">
        <v>311</v>
      </c>
      <c r="AD59" s="168" t="s">
        <v>85</v>
      </c>
      <c r="AE59" s="168" t="s">
        <v>228</v>
      </c>
      <c r="AF59" s="168" t="s">
        <v>99</v>
      </c>
    </row>
    <row r="60" spans="28:52" x14ac:dyDescent="0.25">
      <c r="AB60" s="168" t="s">
        <v>309</v>
      </c>
      <c r="AC60" s="168" t="s">
        <v>312</v>
      </c>
      <c r="AD60" s="168" t="s">
        <v>85</v>
      </c>
      <c r="AE60" s="168" t="s">
        <v>228</v>
      </c>
      <c r="AF60" s="168" t="s">
        <v>99</v>
      </c>
      <c r="AG60" s="167"/>
    </row>
    <row r="61" spans="28:52" x14ac:dyDescent="0.25">
      <c r="AB61" s="164" t="s">
        <v>199</v>
      </c>
      <c r="AC61" s="164" t="s">
        <v>198</v>
      </c>
      <c r="AD61" s="164" t="s">
        <v>116</v>
      </c>
      <c r="AE61" s="168" t="s">
        <v>228</v>
      </c>
      <c r="AF61" s="168" t="s">
        <v>137</v>
      </c>
      <c r="AG61" s="167"/>
    </row>
    <row r="62" spans="28:52" x14ac:dyDescent="0.25">
      <c r="AB62" s="164" t="s">
        <v>201</v>
      </c>
      <c r="AC62" s="164" t="s">
        <v>200</v>
      </c>
      <c r="AD62" s="164" t="s">
        <v>110</v>
      </c>
      <c r="AE62" s="168" t="s">
        <v>228</v>
      </c>
      <c r="AF62" s="164" t="s">
        <v>125</v>
      </c>
      <c r="AG62" s="167"/>
    </row>
    <row r="63" spans="28:52" x14ac:dyDescent="0.25">
      <c r="AB63" s="168" t="s">
        <v>205</v>
      </c>
      <c r="AC63" s="164" t="s">
        <v>204</v>
      </c>
      <c r="AD63" s="164" t="s">
        <v>116</v>
      </c>
      <c r="AE63" s="168" t="s">
        <v>228</v>
      </c>
      <c r="AF63" s="168" t="s">
        <v>137</v>
      </c>
    </row>
    <row r="64" spans="28:52" x14ac:dyDescent="0.25">
      <c r="AB64" s="168" t="s">
        <v>313</v>
      </c>
      <c r="AC64" s="168" t="s">
        <v>314</v>
      </c>
      <c r="AD64" s="168" t="s">
        <v>122</v>
      </c>
      <c r="AE64" s="168" t="s">
        <v>228</v>
      </c>
      <c r="AF64" s="168" t="s">
        <v>132</v>
      </c>
      <c r="AG64" s="167"/>
    </row>
    <row r="65" spans="28:33" x14ac:dyDescent="0.25">
      <c r="AB65" s="164" t="s">
        <v>208</v>
      </c>
      <c r="AC65" s="164" t="s">
        <v>207</v>
      </c>
      <c r="AD65" s="164" t="s">
        <v>110</v>
      </c>
      <c r="AE65" s="168" t="s">
        <v>228</v>
      </c>
      <c r="AF65" s="164" t="s">
        <v>125</v>
      </c>
    </row>
    <row r="66" spans="28:33" x14ac:dyDescent="0.25">
      <c r="AB66" s="168" t="s">
        <v>315</v>
      </c>
      <c r="AC66" s="168" t="s">
        <v>316</v>
      </c>
      <c r="AD66" s="168" t="s">
        <v>110</v>
      </c>
      <c r="AE66" s="168" t="s">
        <v>228</v>
      </c>
      <c r="AF66" s="168" t="s">
        <v>125</v>
      </c>
      <c r="AG66" s="167"/>
    </row>
    <row r="67" spans="28:33" x14ac:dyDescent="0.25">
      <c r="AB67" s="164" t="s">
        <v>210</v>
      </c>
      <c r="AC67" s="164" t="s">
        <v>209</v>
      </c>
      <c r="AD67" s="164" t="s">
        <v>129</v>
      </c>
      <c r="AE67" s="168" t="s">
        <v>228</v>
      </c>
      <c r="AF67" s="164" t="s">
        <v>142</v>
      </c>
      <c r="AG67" s="166"/>
    </row>
    <row r="68" spans="28:33" x14ac:dyDescent="0.25">
      <c r="AB68" s="164" t="s">
        <v>231</v>
      </c>
      <c r="AC68" s="164" t="s">
        <v>211</v>
      </c>
      <c r="AD68" s="164" t="s">
        <v>116</v>
      </c>
      <c r="AE68" s="168" t="s">
        <v>228</v>
      </c>
      <c r="AF68" s="168" t="s">
        <v>137</v>
      </c>
    </row>
    <row r="69" spans="28:33" x14ac:dyDescent="0.25">
      <c r="AB69" s="168" t="s">
        <v>317</v>
      </c>
      <c r="AC69" s="168" t="s">
        <v>318</v>
      </c>
      <c r="AD69" s="168" t="s">
        <v>85</v>
      </c>
      <c r="AE69" s="168" t="s">
        <v>228</v>
      </c>
      <c r="AF69" s="168" t="s">
        <v>99</v>
      </c>
      <c r="AG69" s="167"/>
    </row>
    <row r="70" spans="28:33" x14ac:dyDescent="0.25">
      <c r="AB70" s="164" t="s">
        <v>215</v>
      </c>
      <c r="AC70" s="164" t="s">
        <v>214</v>
      </c>
      <c r="AD70" s="164" t="s">
        <v>110</v>
      </c>
      <c r="AE70" s="168" t="s">
        <v>228</v>
      </c>
      <c r="AF70" s="164" t="s">
        <v>125</v>
      </c>
      <c r="AG70" s="167"/>
    </row>
    <row r="71" spans="28:33" x14ac:dyDescent="0.25">
      <c r="AB71" s="164" t="s">
        <v>218</v>
      </c>
      <c r="AC71" s="164" t="s">
        <v>217</v>
      </c>
      <c r="AD71" s="164" t="s">
        <v>85</v>
      </c>
      <c r="AE71" s="164" t="s">
        <v>228</v>
      </c>
      <c r="AF71" s="164" t="s">
        <v>99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8"/>
  <sheetViews>
    <sheetView workbookViewId="0">
      <pane ySplit="2" topLeftCell="A3" activePane="bottomLeft" state="frozen"/>
      <selection pane="bottomLeft" activeCell="C4" sqref="C4"/>
    </sheetView>
  </sheetViews>
  <sheetFormatPr defaultRowHeight="12" x14ac:dyDescent="0.2"/>
  <cols>
    <col min="1" max="1" width="10.33203125" style="159" bestFit="1" customWidth="1"/>
    <col min="2" max="2" width="12.5" style="160" bestFit="1" customWidth="1"/>
    <col min="3" max="3" width="15.83203125" style="159" customWidth="1"/>
    <col min="4" max="4" width="12.33203125" style="160" bestFit="1" customWidth="1"/>
    <col min="5" max="5" width="18.6640625" style="159" customWidth="1"/>
    <col min="6" max="6" width="12.83203125" style="160" customWidth="1"/>
    <col min="7" max="7" width="16.83203125" style="159" customWidth="1"/>
    <col min="8" max="8" width="22" style="159" customWidth="1"/>
    <col min="9" max="9" width="38.83203125" style="128" customWidth="1"/>
    <col min="10" max="10" width="25" style="159" customWidth="1"/>
    <col min="11" max="11" width="16.6640625" style="159" customWidth="1"/>
    <col min="12" max="12" width="9.83203125" style="159" bestFit="1" customWidth="1"/>
    <col min="13" max="15" width="12.1640625" style="159" bestFit="1" customWidth="1"/>
    <col min="16" max="16" width="12.6640625" style="159" bestFit="1" customWidth="1"/>
    <col min="17" max="17" width="21.6640625" style="159" bestFit="1" customWidth="1"/>
    <col min="18" max="18" width="18" style="159" bestFit="1" customWidth="1"/>
    <col min="19" max="23" width="12.6640625" style="128" bestFit="1" customWidth="1"/>
    <col min="24" max="24" width="14.1640625" style="128" bestFit="1" customWidth="1"/>
    <col min="25" max="25" width="17" style="161" bestFit="1" customWidth="1"/>
    <col min="26" max="26" width="24.5" style="128" customWidth="1"/>
    <col min="27" max="27" width="14.5" style="161" bestFit="1" customWidth="1"/>
    <col min="28" max="28" width="18.5" style="162" bestFit="1" customWidth="1"/>
    <col min="29" max="29" width="20.83203125" style="163" customWidth="1"/>
    <col min="30" max="16384" width="9.33203125" style="128"/>
  </cols>
  <sheetData>
    <row r="1" spans="1:30" s="246" customFormat="1" ht="78.75" customHeight="1" x14ac:dyDescent="0.2">
      <c r="A1" s="117" t="s">
        <v>319</v>
      </c>
      <c r="B1" s="122" t="s">
        <v>758</v>
      </c>
      <c r="C1" s="117" t="s">
        <v>757</v>
      </c>
      <c r="D1" s="122" t="s">
        <v>686</v>
      </c>
      <c r="E1" s="117" t="s">
        <v>685</v>
      </c>
      <c r="F1" s="122" t="s">
        <v>702</v>
      </c>
      <c r="G1" s="117" t="s">
        <v>703</v>
      </c>
      <c r="H1" s="116" t="s">
        <v>777</v>
      </c>
      <c r="I1" s="116" t="s">
        <v>0</v>
      </c>
      <c r="J1" s="116" t="s">
        <v>887</v>
      </c>
      <c r="K1" s="116" t="s">
        <v>684</v>
      </c>
      <c r="L1" s="305" t="s">
        <v>678</v>
      </c>
      <c r="M1" s="305"/>
      <c r="N1" s="305"/>
      <c r="O1" s="305"/>
      <c r="P1" s="305"/>
      <c r="Q1" s="276" t="s">
        <v>679</v>
      </c>
      <c r="R1" s="116" t="s">
        <v>680</v>
      </c>
      <c r="S1" s="306" t="s">
        <v>682</v>
      </c>
      <c r="T1" s="306"/>
      <c r="U1" s="306"/>
      <c r="V1" s="306"/>
      <c r="W1" s="306"/>
      <c r="X1" s="117" t="s">
        <v>681</v>
      </c>
      <c r="Y1" s="122" t="s">
        <v>683</v>
      </c>
      <c r="Z1" s="117" t="s">
        <v>675</v>
      </c>
      <c r="AA1" s="122" t="s">
        <v>676</v>
      </c>
      <c r="AB1" s="6" t="s">
        <v>677</v>
      </c>
      <c r="AC1" s="6" t="s">
        <v>320</v>
      </c>
      <c r="AD1" s="245"/>
    </row>
    <row r="2" spans="1:30" s="246" customFormat="1" ht="16.5" customHeight="1" x14ac:dyDescent="0.2">
      <c r="A2" s="117"/>
      <c r="B2" s="307" t="s">
        <v>704</v>
      </c>
      <c r="C2" s="307"/>
      <c r="D2" s="307"/>
      <c r="E2" s="307"/>
      <c r="F2" s="307"/>
      <c r="G2" s="307"/>
      <c r="H2" s="116"/>
      <c r="I2" s="116"/>
      <c r="J2" s="116"/>
      <c r="K2" s="116"/>
      <c r="L2" s="116" t="s">
        <v>321</v>
      </c>
      <c r="M2" s="116" t="s">
        <v>324</v>
      </c>
      <c r="N2" s="116" t="s">
        <v>325</v>
      </c>
      <c r="O2" s="116" t="s">
        <v>326</v>
      </c>
      <c r="P2" s="116" t="s">
        <v>327</v>
      </c>
      <c r="Q2" s="276"/>
      <c r="R2" s="116"/>
      <c r="S2" s="117"/>
      <c r="T2" s="117"/>
      <c r="U2" s="117"/>
      <c r="V2" s="117"/>
      <c r="W2" s="117"/>
      <c r="X2" s="117"/>
      <c r="Y2" s="122"/>
      <c r="Z2" s="117"/>
      <c r="AA2" s="122"/>
      <c r="AB2" s="6"/>
      <c r="AC2" s="6"/>
      <c r="AD2" s="245"/>
    </row>
    <row r="3" spans="1:30" ht="72" x14ac:dyDescent="0.2">
      <c r="A3" s="113">
        <v>1</v>
      </c>
      <c r="B3" s="129">
        <v>1</v>
      </c>
      <c r="C3" s="130" t="str">
        <f>IF(COUNTIF(Components!$E$4:$E$989,B3)&gt;0,INDEX(Components!$G$4:$G$989, MATCH(B3,Components!$E$4:$E$989, 0)),"Enter valid code to the left")</f>
        <v>Capacity development for improved management</v>
      </c>
      <c r="D3" s="129">
        <v>1</v>
      </c>
      <c r="E3" s="130" t="str">
        <f t="array" ref="E3">IF(COUNTIFS(Components!$F$4:$F$989,D3,Components!$B$4:$B$989,B3)&gt;0,INDEX(Components!$G$4:$G$989, MATCH(B3&amp;D3,Components!$B$4:$B$989&amp;Components!$F$4:$F$989,0),0),"Enter the component code on the left")</f>
        <v>a relevant structure, with a clear distribution of mandates and responsibilities at all levels</v>
      </c>
      <c r="F3" s="129">
        <v>1</v>
      </c>
      <c r="G3" s="130" t="str">
        <f t="array" ref="G3">IF(COUNTIFS(Components!$H$4:$H$989,F3, Components!$C$4:$C$989,D3,Components!$B$4:$B$989,B3)&gt;0,INDEX(Components!$I$4:$I$989, MATCH(B3&amp;D3&amp;F3,Components!$B$4:$B$989&amp;Components!$C$4:$C$989&amp;Components!$H$4:$H$989,0),0),"")</f>
        <v>improving the education sector’s organisational structure</v>
      </c>
      <c r="H3" s="131" t="s">
        <v>996</v>
      </c>
      <c r="I3" s="131" t="s">
        <v>997</v>
      </c>
      <c r="J3" s="131" t="s">
        <v>998</v>
      </c>
      <c r="K3" s="131" t="s">
        <v>3110</v>
      </c>
      <c r="L3" s="132">
        <v>2</v>
      </c>
      <c r="M3" s="133">
        <v>2</v>
      </c>
      <c r="N3" s="133">
        <v>0</v>
      </c>
      <c r="O3" s="133">
        <v>0</v>
      </c>
      <c r="P3" s="133">
        <v>0</v>
      </c>
      <c r="Q3" s="252">
        <f t="shared" ref="Q3:Q66" si="0">L3+M3+N3+O3+P3</f>
        <v>4</v>
      </c>
      <c r="R3" s="131">
        <v>250000</v>
      </c>
      <c r="S3" s="134">
        <f t="shared" ref="S3:W18" si="1">L3*$R3</f>
        <v>500000</v>
      </c>
      <c r="T3" s="134">
        <f t="shared" si="1"/>
        <v>500000</v>
      </c>
      <c r="U3" s="134">
        <f t="shared" si="1"/>
        <v>0</v>
      </c>
      <c r="V3" s="134">
        <f t="shared" si="1"/>
        <v>0</v>
      </c>
      <c r="W3" s="134">
        <f t="shared" si="1"/>
        <v>0</v>
      </c>
      <c r="X3" s="134">
        <f t="shared" ref="X3:X66" si="2">S3+T3+U3+V3+W3</f>
        <v>1000000</v>
      </c>
      <c r="Y3" s="135">
        <v>1.1000000000000001</v>
      </c>
      <c r="Z3" s="136" t="str">
        <f>IF(Y3&gt;0,INDEX([4]KPI!$B$2:$B$61, MATCH(Y3,[4]KPI!$A$2:$A$61, 0)),"Enter KPI Reference No. to the left")</f>
        <v>Government public expenditure on education and training</v>
      </c>
      <c r="AA3" s="135" t="s">
        <v>89</v>
      </c>
      <c r="AB3" s="137" t="s">
        <v>3249</v>
      </c>
      <c r="AC3" s="137" t="s">
        <v>999</v>
      </c>
    </row>
    <row r="4" spans="1:30" ht="72" x14ac:dyDescent="0.2">
      <c r="A4" s="113">
        <v>2</v>
      </c>
      <c r="B4" s="129">
        <v>1</v>
      </c>
      <c r="C4" s="130" t="str">
        <f>IF(COUNTIF(Components!$E$4:$E$989,B4)&gt;0,INDEX(Components!$G$4:$G$989, MATCH(B4,Components!$E$4:$E$989, 0)),"Enter valid code to the left")</f>
        <v>Capacity development for improved management</v>
      </c>
      <c r="D4" s="129">
        <v>1</v>
      </c>
      <c r="E4" s="130" t="str">
        <f t="array" ref="E4">IF(COUNTIFS(Components!$F$4:$F$989,D4,Components!$B$4:$B$989,B4)&gt;0,INDEX(Components!$G$4:$G$989, MATCH(B4&amp;D4,Components!$B$4:$B$989&amp;Components!$F$4:$F$989,0),0),"Enter the component code on the left")</f>
        <v>a relevant structure, with a clear distribution of mandates and responsibilities at all levels</v>
      </c>
      <c r="F4" s="129">
        <v>1</v>
      </c>
      <c r="G4" s="130" t="str">
        <f t="array" ref="G4">IF(COUNTIFS(Components!$H$4:$H$989,F4, Components!$C$4:$C$989,D4,Components!$B$4:$B$989,B4)&gt;0,INDEX(Components!$I$4:$I$989, MATCH(B4&amp;D4&amp;F4,Components!$B$4:$B$989&amp;Components!$C$4:$C$989&amp;Components!$H$4:$H$989,0),0),"")</f>
        <v>improving the education sector’s organisational structure</v>
      </c>
      <c r="H4" s="131" t="s">
        <v>996</v>
      </c>
      <c r="I4" s="138" t="s">
        <v>1000</v>
      </c>
      <c r="J4" s="131" t="s">
        <v>1001</v>
      </c>
      <c r="K4" s="138" t="s">
        <v>1002</v>
      </c>
      <c r="L4" s="131">
        <v>1</v>
      </c>
      <c r="M4" s="139">
        <v>0</v>
      </c>
      <c r="N4" s="139">
        <v>0</v>
      </c>
      <c r="O4" s="131">
        <v>0</v>
      </c>
      <c r="P4" s="131">
        <v>0</v>
      </c>
      <c r="Q4" s="252">
        <f t="shared" si="0"/>
        <v>1</v>
      </c>
      <c r="R4" s="138">
        <v>0</v>
      </c>
      <c r="S4" s="134">
        <f t="shared" si="1"/>
        <v>0</v>
      </c>
      <c r="T4" s="134">
        <f t="shared" si="1"/>
        <v>0</v>
      </c>
      <c r="U4" s="134">
        <f t="shared" si="1"/>
        <v>0</v>
      </c>
      <c r="V4" s="134">
        <f t="shared" si="1"/>
        <v>0</v>
      </c>
      <c r="W4" s="134">
        <f t="shared" si="1"/>
        <v>0</v>
      </c>
      <c r="X4" s="134">
        <f t="shared" si="2"/>
        <v>0</v>
      </c>
      <c r="Y4" s="135">
        <v>1.1000000000000001</v>
      </c>
      <c r="Z4" s="136" t="str">
        <f>IF(Y4&gt;0,INDEX([4]KPI!$B$2:$B$61, MATCH(Y4,[4]KPI!$A$2:$A$61, 0)),"Enter KPI Reference No. to the left")</f>
        <v>Government public expenditure on education and training</v>
      </c>
      <c r="AA4" s="135" t="s">
        <v>3268</v>
      </c>
      <c r="AB4" s="137" t="s">
        <v>3250</v>
      </c>
      <c r="AC4" s="137" t="s">
        <v>3121</v>
      </c>
    </row>
    <row r="5" spans="1:30" ht="72" x14ac:dyDescent="0.2">
      <c r="A5" s="113">
        <v>3</v>
      </c>
      <c r="B5" s="129">
        <v>1</v>
      </c>
      <c r="C5" s="130" t="str">
        <f>IF(COUNTIF(Components!$E$4:$E$989,B5)&gt;0,INDEX(Components!$G$4:$G$989, MATCH(B5,Components!$E$4:$E$989, 0)),"Enter valid code to the left")</f>
        <v>Capacity development for improved management</v>
      </c>
      <c r="D5" s="129">
        <v>1</v>
      </c>
      <c r="E5" s="130" t="str">
        <f t="array" ref="E5">IF(COUNTIFS(Components!$F$4:$F$989,D5,Components!$B$4:$B$989,B5)&gt;0,INDEX(Components!$G$4:$G$989, MATCH(B5&amp;D5,Components!$B$4:$B$989&amp;Components!$F$4:$F$989,0),0),"Enter the component code on the left")</f>
        <v>a relevant structure, with a clear distribution of mandates and responsibilities at all levels</v>
      </c>
      <c r="F5" s="129">
        <v>1</v>
      </c>
      <c r="G5" s="130" t="str">
        <f t="array" ref="G5">IF(COUNTIFS(Components!$H$4:$H$989,F5, Components!$C$4:$C$989,D5,Components!$B$4:$B$989,B5)&gt;0,INDEX(Components!$I$4:$I$989, MATCH(B5&amp;D5&amp;F5,Components!$B$4:$B$989&amp;Components!$C$4:$C$989&amp;Components!$H$4:$H$989,0),0),"")</f>
        <v>improving the education sector’s organisational structure</v>
      </c>
      <c r="H5" s="131" t="s">
        <v>996</v>
      </c>
      <c r="I5" s="138" t="s">
        <v>1004</v>
      </c>
      <c r="J5" s="131" t="s">
        <v>1005</v>
      </c>
      <c r="K5" s="138" t="s">
        <v>1006</v>
      </c>
      <c r="L5" s="139">
        <v>200</v>
      </c>
      <c r="M5" s="139">
        <v>0</v>
      </c>
      <c r="N5" s="131">
        <v>0</v>
      </c>
      <c r="O5" s="131">
        <v>0</v>
      </c>
      <c r="P5" s="131">
        <v>0</v>
      </c>
      <c r="Q5" s="252">
        <f t="shared" si="0"/>
        <v>200</v>
      </c>
      <c r="R5" s="131">
        <v>1500</v>
      </c>
      <c r="S5" s="134">
        <f t="shared" si="1"/>
        <v>300000</v>
      </c>
      <c r="T5" s="134">
        <f t="shared" si="1"/>
        <v>0</v>
      </c>
      <c r="U5" s="134">
        <f t="shared" si="1"/>
        <v>0</v>
      </c>
      <c r="V5" s="134">
        <f t="shared" si="1"/>
        <v>0</v>
      </c>
      <c r="W5" s="134">
        <f t="shared" si="1"/>
        <v>0</v>
      </c>
      <c r="X5" s="134">
        <f t="shared" si="2"/>
        <v>300000</v>
      </c>
      <c r="Y5" s="135">
        <v>1.1000000000000001</v>
      </c>
      <c r="Z5" s="136" t="str">
        <f>IF(Y5&gt;0,INDEX([4]KPI!$B$2:$B$61, MATCH(Y5,[4]KPI!$A$2:$A$61, 0)),"Enter KPI Reference No. to the left")</f>
        <v>Government public expenditure on education and training</v>
      </c>
      <c r="AA5" s="135" t="s">
        <v>3268</v>
      </c>
      <c r="AB5" s="137" t="s">
        <v>3251</v>
      </c>
      <c r="AC5" s="137" t="s">
        <v>1003</v>
      </c>
    </row>
    <row r="6" spans="1:30" ht="72" x14ac:dyDescent="0.2">
      <c r="A6" s="113">
        <v>4</v>
      </c>
      <c r="B6" s="129">
        <v>1</v>
      </c>
      <c r="C6" s="130" t="str">
        <f>IF(COUNTIF(Components!$E$4:$E$989,B6)&gt;0,INDEX(Components!$G$4:$G$989, MATCH(B6,Components!$E$4:$E$989, 0)),"Enter valid code to the left")</f>
        <v>Capacity development for improved management</v>
      </c>
      <c r="D6" s="129">
        <v>1</v>
      </c>
      <c r="E6" s="130" t="str">
        <f t="array" ref="E6">IF(COUNTIFS(Components!$F$4:$F$989,D6,Components!$B$4:$B$989,B6)&gt;0,INDEX(Components!$G$4:$G$989, MATCH(B6&amp;D6,Components!$B$4:$B$989&amp;Components!$F$4:$F$989,0),0),"Enter the component code on the left")</f>
        <v>a relevant structure, with a clear distribution of mandates and responsibilities at all levels</v>
      </c>
      <c r="F6" s="129">
        <v>1</v>
      </c>
      <c r="G6" s="130" t="str">
        <f t="array" ref="G6">IF(COUNTIFS(Components!$H$4:$H$989,F6, Components!$C$4:$C$989,D6,Components!$B$4:$B$989,B6)&gt;0,INDEX(Components!$I$4:$I$989, MATCH(B6&amp;D6&amp;F6,Components!$B$4:$B$989&amp;Components!$C$4:$C$989&amp;Components!$H$4:$H$989,0),0),"")</f>
        <v>improving the education sector’s organisational structure</v>
      </c>
      <c r="H6" s="131" t="s">
        <v>996</v>
      </c>
      <c r="I6" s="138" t="s">
        <v>1007</v>
      </c>
      <c r="J6" s="131" t="s">
        <v>1008</v>
      </c>
      <c r="K6" s="131" t="s">
        <v>1008</v>
      </c>
      <c r="L6" s="131">
        <v>1</v>
      </c>
      <c r="M6" s="139">
        <v>0</v>
      </c>
      <c r="N6" s="139">
        <v>0</v>
      </c>
      <c r="O6" s="131">
        <v>0</v>
      </c>
      <c r="P6" s="131">
        <v>0</v>
      </c>
      <c r="Q6" s="252">
        <f t="shared" si="0"/>
        <v>1</v>
      </c>
      <c r="R6" s="138">
        <v>0</v>
      </c>
      <c r="S6" s="134">
        <f t="shared" si="1"/>
        <v>0</v>
      </c>
      <c r="T6" s="134">
        <f t="shared" si="1"/>
        <v>0</v>
      </c>
      <c r="U6" s="134">
        <f t="shared" si="1"/>
        <v>0</v>
      </c>
      <c r="V6" s="134">
        <f t="shared" si="1"/>
        <v>0</v>
      </c>
      <c r="W6" s="134">
        <f t="shared" si="1"/>
        <v>0</v>
      </c>
      <c r="X6" s="134">
        <f t="shared" si="2"/>
        <v>0</v>
      </c>
      <c r="Y6" s="135">
        <v>1.1000000000000001</v>
      </c>
      <c r="Z6" s="136" t="str">
        <f>IF(Y6&gt;0,INDEX([4]KPI!$B$2:$B$61, MATCH(Y6,[4]KPI!$A$2:$A$61, 0)),"Enter KPI Reference No. to the left")</f>
        <v>Government public expenditure on education and training</v>
      </c>
      <c r="AA6" s="135" t="s">
        <v>89</v>
      </c>
      <c r="AB6" s="137" t="s">
        <v>3252</v>
      </c>
      <c r="AC6" s="137" t="s">
        <v>1003</v>
      </c>
    </row>
    <row r="7" spans="1:30" ht="72" x14ac:dyDescent="0.2">
      <c r="A7" s="113">
        <v>5</v>
      </c>
      <c r="B7" s="129">
        <v>1</v>
      </c>
      <c r="C7" s="130" t="str">
        <f>IF(COUNTIF(Components!$E$4:$E$989,B7)&gt;0,INDEX(Components!$G$4:$G$989, MATCH(B7,Components!$E$4:$E$989, 0)),"Enter valid code to the left")</f>
        <v>Capacity development for improved management</v>
      </c>
      <c r="D7" s="129">
        <v>1</v>
      </c>
      <c r="E7" s="130" t="str">
        <f t="array" ref="E7">IF(COUNTIFS(Components!$F$4:$F$989,D7,Components!$B$4:$B$989,B7)&gt;0,INDEX(Components!$G$4:$G$989, MATCH(B7&amp;D7,Components!$B$4:$B$989&amp;Components!$F$4:$F$989,0),0),"Enter the component code on the left")</f>
        <v>a relevant structure, with a clear distribution of mandates and responsibilities at all levels</v>
      </c>
      <c r="F7" s="129">
        <v>1</v>
      </c>
      <c r="G7" s="130" t="str">
        <f t="array" ref="G7">IF(COUNTIFS(Components!$H$4:$H$989,F7, Components!$C$4:$C$989,D7,Components!$B$4:$B$989,B7)&gt;0,INDEX(Components!$I$4:$I$989, MATCH(B7&amp;D7&amp;F7,Components!$B$4:$B$989&amp;Components!$C$4:$C$989&amp;Components!$H$4:$H$989,0),0),"")</f>
        <v>improving the education sector’s organisational structure</v>
      </c>
      <c r="H7" s="131" t="s">
        <v>996</v>
      </c>
      <c r="I7" s="138" t="s">
        <v>1009</v>
      </c>
      <c r="J7" s="131" t="s">
        <v>1005</v>
      </c>
      <c r="K7" s="138" t="s">
        <v>1006</v>
      </c>
      <c r="L7" s="131">
        <v>200</v>
      </c>
      <c r="M7" s="131">
        <v>0</v>
      </c>
      <c r="N7" s="131">
        <v>0</v>
      </c>
      <c r="O7" s="131">
        <v>0</v>
      </c>
      <c r="P7" s="131">
        <v>0</v>
      </c>
      <c r="Q7" s="252">
        <f t="shared" si="0"/>
        <v>200</v>
      </c>
      <c r="R7" s="131">
        <v>1500</v>
      </c>
      <c r="S7" s="134">
        <f t="shared" si="1"/>
        <v>300000</v>
      </c>
      <c r="T7" s="134">
        <f t="shared" si="1"/>
        <v>0</v>
      </c>
      <c r="U7" s="134">
        <f t="shared" si="1"/>
        <v>0</v>
      </c>
      <c r="V7" s="134">
        <f t="shared" si="1"/>
        <v>0</v>
      </c>
      <c r="W7" s="134">
        <f t="shared" si="1"/>
        <v>0</v>
      </c>
      <c r="X7" s="134">
        <f t="shared" si="2"/>
        <v>300000</v>
      </c>
      <c r="Y7" s="135">
        <v>1.1000000000000001</v>
      </c>
      <c r="Z7" s="136" t="str">
        <f>IF(Y7&gt;0,INDEX([4]KPI!$B$2:$B$61, MATCH(Y7,[4]KPI!$A$2:$A$61, 0)),"Enter KPI Reference No. to the left")</f>
        <v>Government public expenditure on education and training</v>
      </c>
      <c r="AA7" s="135" t="s">
        <v>3268</v>
      </c>
      <c r="AB7" s="137" t="s">
        <v>3251</v>
      </c>
      <c r="AC7" s="137" t="s">
        <v>1003</v>
      </c>
    </row>
    <row r="8" spans="1:30" ht="72" x14ac:dyDescent="0.2">
      <c r="A8" s="113">
        <v>6</v>
      </c>
      <c r="B8" s="129">
        <v>1</v>
      </c>
      <c r="C8" s="130" t="str">
        <f>IF(COUNTIF(Components!$E$4:$E$989,B8)&gt;0,INDEX(Components!$G$4:$G$989, MATCH(B8,Components!$E$4:$E$989, 0)),"Enter valid code to the left")</f>
        <v>Capacity development for improved management</v>
      </c>
      <c r="D8" s="129">
        <v>1</v>
      </c>
      <c r="E8" s="130" t="str">
        <f t="array" ref="E8">IF(COUNTIFS(Components!$F$4:$F$989,D8,Components!$B$4:$B$989,B8)&gt;0,INDEX(Components!$G$4:$G$989, MATCH(B8&amp;D8,Components!$B$4:$B$989&amp;Components!$F$4:$F$989,0),0),"Enter the component code on the left")</f>
        <v>a relevant structure, with a clear distribution of mandates and responsibilities at all levels</v>
      </c>
      <c r="F8" s="129">
        <v>1</v>
      </c>
      <c r="G8" s="130" t="str">
        <f t="array" ref="G8">IF(COUNTIFS(Components!$H$4:$H$989,F8, Components!$C$4:$C$989,D8,Components!$B$4:$B$989,B8)&gt;0,INDEX(Components!$I$4:$I$989, MATCH(B8&amp;D8&amp;F8,Components!$B$4:$B$989&amp;Components!$C$4:$C$989&amp;Components!$H$4:$H$989,0),0),"")</f>
        <v>improving the education sector’s organisational structure</v>
      </c>
      <c r="H8" s="131" t="s">
        <v>996</v>
      </c>
      <c r="I8" s="138" t="s">
        <v>1010</v>
      </c>
      <c r="J8" s="138" t="s">
        <v>1011</v>
      </c>
      <c r="K8" s="138" t="s">
        <v>1011</v>
      </c>
      <c r="L8" s="131">
        <v>1</v>
      </c>
      <c r="M8" s="131">
        <v>0</v>
      </c>
      <c r="N8" s="131">
        <v>0</v>
      </c>
      <c r="O8" s="131">
        <v>0</v>
      </c>
      <c r="P8" s="131">
        <v>0</v>
      </c>
      <c r="Q8" s="252">
        <f t="shared" si="0"/>
        <v>1</v>
      </c>
      <c r="R8" s="138">
        <v>0</v>
      </c>
      <c r="S8" s="134">
        <f t="shared" si="1"/>
        <v>0</v>
      </c>
      <c r="T8" s="134">
        <f t="shared" si="1"/>
        <v>0</v>
      </c>
      <c r="U8" s="134">
        <f t="shared" si="1"/>
        <v>0</v>
      </c>
      <c r="V8" s="134">
        <f t="shared" si="1"/>
        <v>0</v>
      </c>
      <c r="W8" s="134">
        <f t="shared" si="1"/>
        <v>0</v>
      </c>
      <c r="X8" s="134">
        <f t="shared" si="2"/>
        <v>0</v>
      </c>
      <c r="Y8" s="135">
        <v>1.1000000000000001</v>
      </c>
      <c r="Z8" s="136" t="str">
        <f>IF(Y8&gt;0,INDEX([4]KPI!$B$2:$B$61, MATCH(Y8,[4]KPI!$A$2:$A$61, 0)),"Enter KPI Reference No. to the left")</f>
        <v>Government public expenditure on education and training</v>
      </c>
      <c r="AA8" s="135" t="s">
        <v>89</v>
      </c>
      <c r="AB8" s="137" t="s">
        <v>3253</v>
      </c>
      <c r="AC8" s="137">
        <v>0</v>
      </c>
    </row>
    <row r="9" spans="1:30" ht="72" x14ac:dyDescent="0.2">
      <c r="A9" s="113">
        <v>7</v>
      </c>
      <c r="B9" s="129">
        <v>1</v>
      </c>
      <c r="C9" s="130" t="str">
        <f>IF(COUNTIF(Components!$E$4:$E$989,B9)&gt;0,INDEX(Components!$G$4:$G$989, MATCH(B9,Components!$E$4:$E$989, 0)),"Enter valid code to the left")</f>
        <v>Capacity development for improved management</v>
      </c>
      <c r="D9" s="129">
        <v>1</v>
      </c>
      <c r="E9" s="130" t="str">
        <f t="array" ref="E9">IF(COUNTIFS(Components!$F$4:$F$989,D9,Components!$B$4:$B$989,B9)&gt;0,INDEX(Components!$G$4:$G$989, MATCH(B9&amp;D9,Components!$B$4:$B$989&amp;Components!$F$4:$F$989,0),0),"Enter the component code on the left")</f>
        <v>a relevant structure, with a clear distribution of mandates and responsibilities at all levels</v>
      </c>
      <c r="F9" s="129">
        <v>1</v>
      </c>
      <c r="G9" s="130" t="str">
        <f t="array" ref="G9">IF(COUNTIFS(Components!$H$4:$H$989,F9, Components!$C$4:$C$989,D9,Components!$B$4:$B$989,B9)&gt;0,INDEX(Components!$I$4:$I$989, MATCH(B9&amp;D9&amp;F9,Components!$B$4:$B$989&amp;Components!$C$4:$C$989&amp;Components!$H$4:$H$989,0),0),"")</f>
        <v>improving the education sector’s organisational structure</v>
      </c>
      <c r="H9" s="131" t="s">
        <v>996</v>
      </c>
      <c r="I9" s="138" t="s">
        <v>1012</v>
      </c>
      <c r="J9" s="138" t="s">
        <v>1013</v>
      </c>
      <c r="K9" s="138" t="s">
        <v>3111</v>
      </c>
      <c r="L9" s="138">
        <v>0</v>
      </c>
      <c r="M9" s="138">
        <v>0</v>
      </c>
      <c r="N9" s="138">
        <v>0</v>
      </c>
      <c r="O9" s="138">
        <v>0</v>
      </c>
      <c r="P9" s="138">
        <v>0</v>
      </c>
      <c r="Q9" s="252">
        <f t="shared" si="0"/>
        <v>0</v>
      </c>
      <c r="R9" s="138">
        <v>0</v>
      </c>
      <c r="S9" s="134">
        <f t="shared" si="1"/>
        <v>0</v>
      </c>
      <c r="T9" s="134">
        <f t="shared" si="1"/>
        <v>0</v>
      </c>
      <c r="U9" s="134">
        <f t="shared" si="1"/>
        <v>0</v>
      </c>
      <c r="V9" s="134">
        <f t="shared" si="1"/>
        <v>0</v>
      </c>
      <c r="W9" s="134">
        <f t="shared" si="1"/>
        <v>0</v>
      </c>
      <c r="X9" s="134">
        <f t="shared" si="2"/>
        <v>0</v>
      </c>
      <c r="Y9" s="135">
        <v>1.1000000000000001</v>
      </c>
      <c r="Z9" s="136" t="str">
        <f>IF(Y9&gt;0,INDEX([4]KPI!$B$2:$B$61, MATCH(Y9,[4]KPI!$A$2:$A$61, 0)),"Enter KPI Reference No. to the left")</f>
        <v>Government public expenditure on education and training</v>
      </c>
      <c r="AA9" s="135" t="s">
        <v>3254</v>
      </c>
      <c r="AB9" s="137" t="s">
        <v>3252</v>
      </c>
      <c r="AC9" s="137" t="s">
        <v>1014</v>
      </c>
    </row>
    <row r="10" spans="1:30" ht="72" x14ac:dyDescent="0.2">
      <c r="A10" s="113">
        <v>8</v>
      </c>
      <c r="B10" s="129">
        <v>1</v>
      </c>
      <c r="C10" s="130" t="str">
        <f>IF(COUNTIF(Components!$E$4:$E$989,B10)&gt;0,INDEX(Components!$G$4:$G$989, MATCH(B10,Components!$E$4:$E$989, 0)),"Enter valid code to the left")</f>
        <v>Capacity development for improved management</v>
      </c>
      <c r="D10" s="129">
        <v>1</v>
      </c>
      <c r="E10" s="130" t="str">
        <f t="array" ref="E10">IF(COUNTIFS(Components!$F$4:$F$989,D10,Components!$B$4:$B$989,B10)&gt;0,INDEX(Components!$G$4:$G$989, MATCH(B10&amp;D10,Components!$B$4:$B$989&amp;Components!$F$4:$F$989,0),0),"Enter the component code on the left")</f>
        <v>a relevant structure, with a clear distribution of mandates and responsibilities at all levels</v>
      </c>
      <c r="F10" s="129">
        <v>2</v>
      </c>
      <c r="G10" s="130" t="str">
        <f t="array" ref="G10">IF(COUNTIFS(Components!$H$4:$H$989,F10, Components!$C$4:$C$989,D10,Components!$B$4:$B$989,B10)&gt;0,INDEX(Components!$I$4:$I$989, MATCH(B10&amp;D10&amp;F10,Components!$B$4:$B$989&amp;Components!$C$4:$C$989&amp;Components!$H$4:$H$989,0),0),"")</f>
        <v>managing the implementation of cross-cutting programmes</v>
      </c>
      <c r="H10" s="138" t="s">
        <v>1015</v>
      </c>
      <c r="I10" s="138" t="s">
        <v>1016</v>
      </c>
      <c r="J10" s="138" t="s">
        <v>1017</v>
      </c>
      <c r="K10" s="138" t="s">
        <v>1011</v>
      </c>
      <c r="L10" s="138">
        <v>0</v>
      </c>
      <c r="M10" s="138">
        <v>1</v>
      </c>
      <c r="N10" s="138">
        <v>0</v>
      </c>
      <c r="O10" s="138">
        <v>0</v>
      </c>
      <c r="P10" s="138">
        <v>0</v>
      </c>
      <c r="Q10" s="252">
        <f t="shared" si="0"/>
        <v>1</v>
      </c>
      <c r="R10" s="138">
        <v>0</v>
      </c>
      <c r="S10" s="134">
        <f t="shared" si="1"/>
        <v>0</v>
      </c>
      <c r="T10" s="134">
        <f t="shared" si="1"/>
        <v>0</v>
      </c>
      <c r="U10" s="134">
        <f t="shared" si="1"/>
        <v>0</v>
      </c>
      <c r="V10" s="134">
        <f t="shared" si="1"/>
        <v>0</v>
      </c>
      <c r="W10" s="134">
        <f t="shared" si="1"/>
        <v>0</v>
      </c>
      <c r="X10" s="134">
        <f t="shared" si="2"/>
        <v>0</v>
      </c>
      <c r="Y10" s="135">
        <v>1.2</v>
      </c>
      <c r="Z10" s="136" t="str">
        <f>IF(Y10&gt;0,INDEX([4]KPI!$B$2:$B$61, MATCH(Y10,[4]KPI!$A$2:$A$61, 0)),"Enter KPI Reference No. to the left")</f>
        <v>Annual operational plans (all implementing bodies) that adequately address all relevant cross-issues</v>
      </c>
      <c r="AA10" s="135" t="s">
        <v>3254</v>
      </c>
      <c r="AB10" s="137" t="s">
        <v>3254</v>
      </c>
      <c r="AC10" s="137" t="s">
        <v>1018</v>
      </c>
    </row>
    <row r="11" spans="1:30" ht="72" x14ac:dyDescent="0.2">
      <c r="A11" s="113">
        <v>9</v>
      </c>
      <c r="B11" s="129">
        <v>1</v>
      </c>
      <c r="C11" s="130" t="str">
        <f>IF(COUNTIF(Components!$E$4:$E$989,B11)&gt;0,INDEX(Components!$G$4:$G$989, MATCH(B11,Components!$E$4:$E$989, 0)),"Enter valid code to the left")</f>
        <v>Capacity development for improved management</v>
      </c>
      <c r="D11" s="129">
        <v>1</v>
      </c>
      <c r="E11" s="130" t="str">
        <f t="array" ref="E11">IF(COUNTIFS(Components!$F$4:$F$989,D11,Components!$B$4:$B$989,B11)&gt;0,INDEX(Components!$G$4:$G$989, MATCH(B11&amp;D11,Components!$B$4:$B$989&amp;Components!$F$4:$F$989,0),0),"Enter the component code on the left")</f>
        <v>a relevant structure, with a clear distribution of mandates and responsibilities at all levels</v>
      </c>
      <c r="F11" s="129">
        <v>2</v>
      </c>
      <c r="G11" s="130" t="str">
        <f t="array" ref="G11">IF(COUNTIFS(Components!$H$4:$H$989,F11, Components!$C$4:$C$989,D11,Components!$B$4:$B$989,B11)&gt;0,INDEX(Components!$I$4:$I$989, MATCH(B11&amp;D11&amp;F11,Components!$B$4:$B$989&amp;Components!$C$4:$C$989&amp;Components!$H$4:$H$989,0),0),"")</f>
        <v>managing the implementation of cross-cutting programmes</v>
      </c>
      <c r="H11" s="138" t="s">
        <v>1015</v>
      </c>
      <c r="I11" s="138" t="s">
        <v>1019</v>
      </c>
      <c r="J11" s="138" t="s">
        <v>1020</v>
      </c>
      <c r="K11" s="138" t="s">
        <v>1021</v>
      </c>
      <c r="L11" s="138">
        <v>0</v>
      </c>
      <c r="M11" s="138">
        <v>0</v>
      </c>
      <c r="N11" s="138">
        <v>1</v>
      </c>
      <c r="O11" s="138">
        <v>0</v>
      </c>
      <c r="P11" s="138">
        <v>0</v>
      </c>
      <c r="Q11" s="252">
        <f t="shared" si="0"/>
        <v>1</v>
      </c>
      <c r="R11" s="138">
        <v>0</v>
      </c>
      <c r="S11" s="134">
        <f t="shared" si="1"/>
        <v>0</v>
      </c>
      <c r="T11" s="134">
        <f t="shared" si="1"/>
        <v>0</v>
      </c>
      <c r="U11" s="134">
        <f t="shared" si="1"/>
        <v>0</v>
      </c>
      <c r="V11" s="134">
        <f t="shared" si="1"/>
        <v>0</v>
      </c>
      <c r="W11" s="134">
        <f t="shared" si="1"/>
        <v>0</v>
      </c>
      <c r="X11" s="134">
        <f t="shared" si="2"/>
        <v>0</v>
      </c>
      <c r="Y11" s="135">
        <v>1.2</v>
      </c>
      <c r="Z11" s="136" t="str">
        <f>IF(Y11&gt;0,INDEX([4]KPI!$B$2:$B$61, MATCH(Y11,[4]KPI!$A$2:$A$61, 0)),"Enter KPI Reference No. to the left")</f>
        <v>Annual operational plans (all implementing bodies) that adequately address all relevant cross-issues</v>
      </c>
      <c r="AA11" s="135" t="s">
        <v>3254</v>
      </c>
      <c r="AB11" s="137" t="s">
        <v>3254</v>
      </c>
      <c r="AC11" s="137" t="s">
        <v>1003</v>
      </c>
    </row>
    <row r="12" spans="1:30" ht="72" x14ac:dyDescent="0.2">
      <c r="A12" s="113">
        <v>10</v>
      </c>
      <c r="B12" s="129">
        <v>1</v>
      </c>
      <c r="C12" s="130" t="str">
        <f>IF(COUNTIF(Components!$E$4:$E$989,B12)&gt;0,INDEX(Components!$G$4:$G$989, MATCH(B12,Components!$E$4:$E$989, 0)),"Enter valid code to the left")</f>
        <v>Capacity development for improved management</v>
      </c>
      <c r="D12" s="129">
        <v>1</v>
      </c>
      <c r="E12" s="130" t="str">
        <f t="array" ref="E12">IF(COUNTIFS(Components!$F$4:$F$989,D12,Components!$B$4:$B$989,B12)&gt;0,INDEX(Components!$G$4:$G$989, MATCH(B12&amp;D12,Components!$B$4:$B$989&amp;Components!$F$4:$F$989,0),0),"Enter the component code on the left")</f>
        <v>a relevant structure, with a clear distribution of mandates and responsibilities at all levels</v>
      </c>
      <c r="F12" s="129">
        <v>2</v>
      </c>
      <c r="G12" s="130" t="str">
        <f t="array" ref="G12">IF(COUNTIFS(Components!$H$4:$H$989,F12, Components!$C$4:$C$989,D12,Components!$B$4:$B$989,B12)&gt;0,INDEX(Components!$I$4:$I$989, MATCH(B12&amp;D12&amp;F12,Components!$B$4:$B$989&amp;Components!$C$4:$C$989&amp;Components!$H$4:$H$989,0),0),"")</f>
        <v>managing the implementation of cross-cutting programmes</v>
      </c>
      <c r="H12" s="138" t="s">
        <v>1015</v>
      </c>
      <c r="I12" s="138" t="s">
        <v>1022</v>
      </c>
      <c r="J12" s="138" t="s">
        <v>1020</v>
      </c>
      <c r="K12" s="138" t="s">
        <v>1021</v>
      </c>
      <c r="L12" s="138">
        <v>0</v>
      </c>
      <c r="M12" s="138">
        <v>0</v>
      </c>
      <c r="N12" s="138">
        <v>5</v>
      </c>
      <c r="O12" s="138">
        <v>6</v>
      </c>
      <c r="P12" s="138">
        <v>0</v>
      </c>
      <c r="Q12" s="252">
        <f t="shared" si="0"/>
        <v>11</v>
      </c>
      <c r="R12" s="138">
        <v>0</v>
      </c>
      <c r="S12" s="134">
        <f t="shared" si="1"/>
        <v>0</v>
      </c>
      <c r="T12" s="134">
        <f t="shared" si="1"/>
        <v>0</v>
      </c>
      <c r="U12" s="134">
        <f t="shared" si="1"/>
        <v>0</v>
      </c>
      <c r="V12" s="134">
        <f t="shared" si="1"/>
        <v>0</v>
      </c>
      <c r="W12" s="134">
        <f t="shared" si="1"/>
        <v>0</v>
      </c>
      <c r="X12" s="134">
        <f t="shared" si="2"/>
        <v>0</v>
      </c>
      <c r="Y12" s="135">
        <v>1.2</v>
      </c>
      <c r="Z12" s="136" t="str">
        <f>IF(Y12&gt;0,INDEX([4]KPI!$B$2:$B$61, MATCH(Y12,[4]KPI!$A$2:$A$61, 0)),"Enter KPI Reference No. to the left")</f>
        <v>Annual operational plans (all implementing bodies) that adequately address all relevant cross-issues</v>
      </c>
      <c r="AA12" s="135" t="s">
        <v>3254</v>
      </c>
      <c r="AB12" s="137" t="s">
        <v>769</v>
      </c>
      <c r="AC12" s="137" t="s">
        <v>1003</v>
      </c>
    </row>
    <row r="13" spans="1:30" ht="72" x14ac:dyDescent="0.2">
      <c r="A13" s="113">
        <v>11</v>
      </c>
      <c r="B13" s="129">
        <v>1</v>
      </c>
      <c r="C13" s="130" t="str">
        <f>IF(COUNTIF(Components!$E$4:$E$989,B13)&gt;0,INDEX(Components!$G$4:$G$989, MATCH(B13,Components!$E$4:$E$989, 0)),"Enter valid code to the left")</f>
        <v>Capacity development for improved management</v>
      </c>
      <c r="D13" s="129">
        <v>1</v>
      </c>
      <c r="E13" s="130" t="str">
        <f t="array" ref="E13">IF(COUNTIFS(Components!$F$4:$F$989,D13,Components!$B$4:$B$989,B13)&gt;0,INDEX(Components!$G$4:$G$989, MATCH(B13&amp;D13,Components!$B$4:$B$989&amp;Components!$F$4:$F$989,0),0),"Enter the component code on the left")</f>
        <v>a relevant structure, with a clear distribution of mandates and responsibilities at all levels</v>
      </c>
      <c r="F13" s="129">
        <v>2</v>
      </c>
      <c r="G13" s="130" t="str">
        <f t="array" ref="G13">IF(COUNTIFS(Components!$H$4:$H$989,F13, Components!$C$4:$C$989,D13,Components!$B$4:$B$989,B13)&gt;0,INDEX(Components!$I$4:$I$989, MATCH(B13&amp;D13&amp;F13,Components!$B$4:$B$989&amp;Components!$C$4:$C$989&amp;Components!$H$4:$H$989,0),0),"")</f>
        <v>managing the implementation of cross-cutting programmes</v>
      </c>
      <c r="H13" s="138" t="s">
        <v>1015</v>
      </c>
      <c r="I13" s="138" t="s">
        <v>1023</v>
      </c>
      <c r="J13" s="138" t="s">
        <v>1024</v>
      </c>
      <c r="K13" s="138" t="s">
        <v>1024</v>
      </c>
      <c r="L13" s="138">
        <v>0</v>
      </c>
      <c r="M13" s="138">
        <v>0</v>
      </c>
      <c r="N13" s="138">
        <v>0</v>
      </c>
      <c r="O13" s="138">
        <v>0</v>
      </c>
      <c r="P13" s="138">
        <v>1</v>
      </c>
      <c r="Q13" s="252">
        <f t="shared" si="0"/>
        <v>1</v>
      </c>
      <c r="R13" s="138">
        <v>0</v>
      </c>
      <c r="S13" s="134">
        <f t="shared" si="1"/>
        <v>0</v>
      </c>
      <c r="T13" s="134">
        <f t="shared" si="1"/>
        <v>0</v>
      </c>
      <c r="U13" s="134">
        <f t="shared" si="1"/>
        <v>0</v>
      </c>
      <c r="V13" s="134">
        <f t="shared" si="1"/>
        <v>0</v>
      </c>
      <c r="W13" s="134">
        <f t="shared" si="1"/>
        <v>0</v>
      </c>
      <c r="X13" s="134">
        <f t="shared" si="2"/>
        <v>0</v>
      </c>
      <c r="Y13" s="135">
        <v>1.2</v>
      </c>
      <c r="Z13" s="136" t="str">
        <f>IF(Y13&gt;0,INDEX([4]KPI!$B$2:$B$61, MATCH(Y13,[4]KPI!$A$2:$A$61, 0)),"Enter KPI Reference No. to the left")</f>
        <v>Annual operational plans (all implementing bodies) that adequately address all relevant cross-issues</v>
      </c>
      <c r="AA13" s="135" t="s">
        <v>3254</v>
      </c>
      <c r="AB13" s="137" t="s">
        <v>3255</v>
      </c>
      <c r="AC13" s="137" t="s">
        <v>1025</v>
      </c>
    </row>
    <row r="14" spans="1:30" ht="72" x14ac:dyDescent="0.2">
      <c r="A14" s="113">
        <v>12</v>
      </c>
      <c r="B14" s="129">
        <v>1</v>
      </c>
      <c r="C14" s="130" t="str">
        <f>IF(COUNTIF(Components!$E$4:$E$989,B14)&gt;0,INDEX(Components!$G$4:$G$989, MATCH(B14,Components!$E$4:$E$989, 0)),"Enter valid code to the left")</f>
        <v>Capacity development for improved management</v>
      </c>
      <c r="D14" s="129">
        <v>1</v>
      </c>
      <c r="E14" s="130" t="str">
        <f t="array" ref="E14">IF(COUNTIFS(Components!$F$4:$F$989,D14,Components!$B$4:$B$989,B14)&gt;0,INDEX(Components!$G$4:$G$989, MATCH(B14&amp;D14,Components!$B$4:$B$989&amp;Components!$F$4:$F$989,0),0),"Enter the component code on the left")</f>
        <v>a relevant structure, with a clear distribution of mandates and responsibilities at all levels</v>
      </c>
      <c r="F14" s="129">
        <v>2</v>
      </c>
      <c r="G14" s="130" t="str">
        <f t="array" ref="G14">IF(COUNTIFS(Components!$H$4:$H$989,F14, Components!$C$4:$C$989,D14,Components!$B$4:$B$989,B14)&gt;0,INDEX(Components!$I$4:$I$989, MATCH(B14&amp;D14&amp;F14,Components!$B$4:$B$989&amp;Components!$C$4:$C$989&amp;Components!$H$4:$H$989,0),0),"")</f>
        <v>managing the implementation of cross-cutting programmes</v>
      </c>
      <c r="H14" s="138" t="s">
        <v>1015</v>
      </c>
      <c r="I14" s="138" t="s">
        <v>1026</v>
      </c>
      <c r="J14" s="138" t="s">
        <v>1027</v>
      </c>
      <c r="K14" s="138" t="s">
        <v>1028</v>
      </c>
      <c r="L14" s="138">
        <v>4</v>
      </c>
      <c r="M14" s="138">
        <v>4</v>
      </c>
      <c r="N14" s="138">
        <v>4</v>
      </c>
      <c r="O14" s="138">
        <v>4</v>
      </c>
      <c r="P14" s="138">
        <v>4</v>
      </c>
      <c r="Q14" s="252">
        <f t="shared" si="0"/>
        <v>20</v>
      </c>
      <c r="R14" s="138">
        <v>0</v>
      </c>
      <c r="S14" s="134">
        <f t="shared" si="1"/>
        <v>0</v>
      </c>
      <c r="T14" s="134">
        <f t="shared" si="1"/>
        <v>0</v>
      </c>
      <c r="U14" s="134">
        <f t="shared" si="1"/>
        <v>0</v>
      </c>
      <c r="V14" s="134">
        <f t="shared" si="1"/>
        <v>0</v>
      </c>
      <c r="W14" s="134">
        <f t="shared" si="1"/>
        <v>0</v>
      </c>
      <c r="X14" s="134">
        <f t="shared" si="2"/>
        <v>0</v>
      </c>
      <c r="Y14" s="135">
        <v>1.2</v>
      </c>
      <c r="Z14" s="136" t="str">
        <f>IF(Y14&gt;0,INDEX([4]KPI!$B$2:$B$61, MATCH(Y14,[4]KPI!$A$2:$A$61, 0)),"Enter KPI Reference No. to the left")</f>
        <v>Annual operational plans (all implementing bodies) that adequately address all relevant cross-issues</v>
      </c>
      <c r="AA14" s="135" t="s">
        <v>3254</v>
      </c>
      <c r="AB14" s="137" t="s">
        <v>3256</v>
      </c>
      <c r="AC14" s="137" t="s">
        <v>1029</v>
      </c>
    </row>
    <row r="15" spans="1:30" ht="84" x14ac:dyDescent="0.2">
      <c r="A15" s="113">
        <v>13</v>
      </c>
      <c r="B15" s="129">
        <v>1</v>
      </c>
      <c r="C15" s="130" t="str">
        <f>IF(COUNTIF(Components!$E$4:$E$989,B15)&gt;0,INDEX(Components!$G$4:$G$989, MATCH(B15,Components!$E$4:$E$989, 0)),"Enter valid code to the left")</f>
        <v>Capacity development for improved management</v>
      </c>
      <c r="D15" s="140">
        <v>2</v>
      </c>
      <c r="E15" s="130" t="str">
        <f t="array" ref="E15">IF(COUNTIFS(Components!$F$4:$F$989,D15,Components!$B$4:$B$989,B15)&gt;0,INDEX(Components!$G$4:$G$989, MATCH(B15&amp;D15,Components!$B$4:$B$989&amp;Components!$F$4:$F$989,0),0),"Enter the component code on the left")</f>
        <v>regular gathering, processing and sharing of information to inform decision making</v>
      </c>
      <c r="F15" s="140">
        <v>1</v>
      </c>
      <c r="G15" s="130" t="str">
        <f t="array" ref="G15">IF(COUNTIFS(Components!$H$4:$H$989,F15, Components!$C$4:$C$989,D15,Components!$B$4:$B$989,B15)&gt;0,INDEX(Components!$I$4:$I$989, MATCH(B15&amp;D15&amp;F15,Components!$B$4:$B$989&amp;Components!$C$4:$C$989&amp;Components!$H$4:$H$989,0),0),"")</f>
        <v>gathering and processing education performance data</v>
      </c>
      <c r="H15" s="138" t="s">
        <v>1030</v>
      </c>
      <c r="I15" s="138" t="s">
        <v>1031</v>
      </c>
      <c r="J15" s="138" t="s">
        <v>1027</v>
      </c>
      <c r="K15" s="141" t="s">
        <v>3112</v>
      </c>
      <c r="L15" s="142">
        <v>0.05</v>
      </c>
      <c r="M15" s="142">
        <v>0.35</v>
      </c>
      <c r="N15" s="142">
        <v>0.3</v>
      </c>
      <c r="O15" s="142">
        <v>0.3</v>
      </c>
      <c r="P15" s="141">
        <v>0</v>
      </c>
      <c r="Q15" s="252">
        <f t="shared" si="0"/>
        <v>1</v>
      </c>
      <c r="R15" s="143">
        <v>439438209</v>
      </c>
      <c r="S15" s="134">
        <f t="shared" si="1"/>
        <v>21971910.450000003</v>
      </c>
      <c r="T15" s="134">
        <f t="shared" si="1"/>
        <v>153803373.14999998</v>
      </c>
      <c r="U15" s="134">
        <f t="shared" si="1"/>
        <v>131831462.69999999</v>
      </c>
      <c r="V15" s="134">
        <f t="shared" si="1"/>
        <v>131831462.69999999</v>
      </c>
      <c r="W15" s="134">
        <f t="shared" si="1"/>
        <v>0</v>
      </c>
      <c r="X15" s="134">
        <f t="shared" si="2"/>
        <v>439438208.99999994</v>
      </c>
      <c r="Y15" s="144">
        <v>0</v>
      </c>
      <c r="Z15" s="136" t="str">
        <f>IF(Y15&gt;0,INDEX([4]KPI!$B$2:$B$61, MATCH(Y15,[4]KPI!$A$2:$A$61, 0)),"Enter KPI Reference No. to the left")</f>
        <v>Enter KPI Reference No. to the left</v>
      </c>
      <c r="AA15" s="144" t="s">
        <v>1032</v>
      </c>
      <c r="AB15" s="137" t="s">
        <v>1033</v>
      </c>
      <c r="AC15" s="137">
        <v>0</v>
      </c>
    </row>
    <row r="16" spans="1:30" ht="72" x14ac:dyDescent="0.2">
      <c r="A16" s="113">
        <v>14</v>
      </c>
      <c r="B16" s="129">
        <v>1</v>
      </c>
      <c r="C16" s="130" t="str">
        <f>IF(COUNTIF(Components!$E$4:$E$989,B16)&gt;0,INDEX(Components!$G$4:$G$989, MATCH(B16,Components!$E$4:$E$989, 0)),"Enter valid code to the left")</f>
        <v>Capacity development for improved management</v>
      </c>
      <c r="D16" s="140">
        <v>2</v>
      </c>
      <c r="E16" s="130" t="str">
        <f t="array" ref="E16">IF(COUNTIFS(Components!$F$4:$F$989,D16,Components!$B$4:$B$989,B16)&gt;0,INDEX(Components!$G$4:$G$989, MATCH(B16&amp;D16,Components!$B$4:$B$989&amp;Components!$F$4:$F$989,0),0),"Enter the component code on the left")</f>
        <v>regular gathering, processing and sharing of information to inform decision making</v>
      </c>
      <c r="F16" s="140">
        <v>1</v>
      </c>
      <c r="G16" s="130" t="str">
        <f t="array" ref="G16">IF(COUNTIFS(Components!$H$4:$H$989,F16, Components!$C$4:$C$989,D16,Components!$B$4:$B$989,B16)&gt;0,INDEX(Components!$I$4:$I$989, MATCH(B16&amp;D16&amp;F16,Components!$B$4:$B$989&amp;Components!$C$4:$C$989&amp;Components!$H$4:$H$989,0),0),"")</f>
        <v>gathering and processing education performance data</v>
      </c>
      <c r="H16" s="138" t="s">
        <v>1034</v>
      </c>
      <c r="I16" s="138" t="s">
        <v>3113</v>
      </c>
      <c r="J16" s="138" t="s">
        <v>1027</v>
      </c>
      <c r="K16" s="141" t="s">
        <v>3114</v>
      </c>
      <c r="L16" s="142">
        <v>0</v>
      </c>
      <c r="M16" s="145">
        <v>6500000</v>
      </c>
      <c r="N16" s="145">
        <v>6500000</v>
      </c>
      <c r="O16" s="145">
        <v>6500000</v>
      </c>
      <c r="P16" s="145">
        <v>6500000</v>
      </c>
      <c r="Q16" s="252">
        <f t="shared" si="0"/>
        <v>26000000</v>
      </c>
      <c r="R16" s="143">
        <v>16.149999999999999</v>
      </c>
      <c r="S16" s="134">
        <f t="shared" si="1"/>
        <v>0</v>
      </c>
      <c r="T16" s="134">
        <f t="shared" si="1"/>
        <v>104974999.99999999</v>
      </c>
      <c r="U16" s="134">
        <f t="shared" si="1"/>
        <v>104974999.99999999</v>
      </c>
      <c r="V16" s="134">
        <f t="shared" si="1"/>
        <v>104974999.99999999</v>
      </c>
      <c r="W16" s="134">
        <f t="shared" si="1"/>
        <v>104974999.99999999</v>
      </c>
      <c r="X16" s="134">
        <f t="shared" si="2"/>
        <v>419899999.99999994</v>
      </c>
      <c r="Y16" s="144">
        <v>0</v>
      </c>
      <c r="Z16" s="136" t="str">
        <f>IF(Y16&gt;0,INDEX([4]KPI!$B$2:$B$61, MATCH(Y16,[4]KPI!$A$2:$A$61, 0)),"Enter KPI Reference No. to the left")</f>
        <v>Enter KPI Reference No. to the left</v>
      </c>
      <c r="AA16" s="144" t="s">
        <v>1032</v>
      </c>
      <c r="AB16" s="137" t="s">
        <v>1033</v>
      </c>
      <c r="AC16" s="137">
        <v>0</v>
      </c>
    </row>
    <row r="17" spans="1:29" ht="96" x14ac:dyDescent="0.2">
      <c r="A17" s="113">
        <v>15</v>
      </c>
      <c r="B17" s="129">
        <v>1</v>
      </c>
      <c r="C17" s="130" t="str">
        <f>IF(COUNTIF(Components!$E$4:$E$989,B17)&gt;0,INDEX(Components!$G$4:$G$989, MATCH(B17,Components!$E$4:$E$989, 0)),"Enter valid code to the left")</f>
        <v>Capacity development for improved management</v>
      </c>
      <c r="D17" s="140">
        <v>2</v>
      </c>
      <c r="E17" s="130" t="str">
        <f t="array" ref="E17">IF(COUNTIFS(Components!$F$4:$F$989,D17,Components!$B$4:$B$989,B17)&gt;0,INDEX(Components!$G$4:$G$989, MATCH(B17&amp;D17,Components!$B$4:$B$989&amp;Components!$F$4:$F$989,0),0),"Enter the component code on the left")</f>
        <v>regular gathering, processing and sharing of information to inform decision making</v>
      </c>
      <c r="F17" s="140">
        <v>1</v>
      </c>
      <c r="G17" s="130" t="str">
        <f t="array" ref="G17">IF(COUNTIFS(Components!$H$4:$H$989,F17, Components!$C$4:$C$989,D17,Components!$B$4:$B$989,B17)&gt;0,INDEX(Components!$I$4:$I$989, MATCH(B17&amp;D17&amp;F17,Components!$B$4:$B$989&amp;Components!$C$4:$C$989&amp;Components!$H$4:$H$989,0),0),"")</f>
        <v>gathering and processing education performance data</v>
      </c>
      <c r="H17" s="138" t="s">
        <v>1035</v>
      </c>
      <c r="I17" s="138" t="s">
        <v>1036</v>
      </c>
      <c r="J17" s="138" t="s">
        <v>1027</v>
      </c>
      <c r="K17" s="141" t="s">
        <v>1234</v>
      </c>
      <c r="L17" s="141">
        <v>0</v>
      </c>
      <c r="M17" s="145">
        <v>125000</v>
      </c>
      <c r="N17" s="145">
        <v>125000</v>
      </c>
      <c r="O17" s="145">
        <v>125000</v>
      </c>
      <c r="P17" s="145">
        <v>125000</v>
      </c>
      <c r="Q17" s="252">
        <f t="shared" si="0"/>
        <v>500000</v>
      </c>
      <c r="R17" s="143">
        <v>100</v>
      </c>
      <c r="S17" s="134">
        <f t="shared" si="1"/>
        <v>0</v>
      </c>
      <c r="T17" s="134">
        <f t="shared" si="1"/>
        <v>12500000</v>
      </c>
      <c r="U17" s="134">
        <f t="shared" si="1"/>
        <v>12500000</v>
      </c>
      <c r="V17" s="134">
        <f t="shared" si="1"/>
        <v>12500000</v>
      </c>
      <c r="W17" s="134">
        <f t="shared" si="1"/>
        <v>12500000</v>
      </c>
      <c r="X17" s="134">
        <f t="shared" si="2"/>
        <v>50000000</v>
      </c>
      <c r="Y17" s="144">
        <v>0</v>
      </c>
      <c r="Z17" s="136" t="str">
        <f>IF(Y17&gt;0,INDEX([4]KPI!$B$2:$B$61, MATCH(Y17,[4]KPI!$A$2:$A$61, 0)),"Enter KPI Reference No. to the left")</f>
        <v>Enter KPI Reference No. to the left</v>
      </c>
      <c r="AA17" s="144" t="s">
        <v>1032</v>
      </c>
      <c r="AB17" s="137" t="s">
        <v>1033</v>
      </c>
      <c r="AC17" s="137">
        <v>0</v>
      </c>
    </row>
    <row r="18" spans="1:29" ht="72" x14ac:dyDescent="0.2">
      <c r="A18" s="113">
        <v>16</v>
      </c>
      <c r="B18" s="129">
        <v>1</v>
      </c>
      <c r="C18" s="130" t="str">
        <f>IF(COUNTIF(Components!$E$4:$E$989,B18)&gt;0,INDEX(Components!$G$4:$G$989, MATCH(B18,Components!$E$4:$E$989, 0)),"Enter valid code to the left")</f>
        <v>Capacity development for improved management</v>
      </c>
      <c r="D18" s="140">
        <v>2</v>
      </c>
      <c r="E18" s="130" t="str">
        <f t="array" ref="E18">IF(COUNTIFS(Components!$F$4:$F$989,D18,Components!$B$4:$B$989,B18)&gt;0,INDEX(Components!$G$4:$G$989, MATCH(B18&amp;D18,Components!$B$4:$B$989&amp;Components!$F$4:$F$989,0),0),"Enter the component code on the left")</f>
        <v>regular gathering, processing and sharing of information to inform decision making</v>
      </c>
      <c r="F18" s="140">
        <v>1</v>
      </c>
      <c r="G18" s="130" t="str">
        <f t="array" ref="G18">IF(COUNTIFS(Components!$H$4:$H$989,F18, Components!$C$4:$C$989,D18,Components!$B$4:$B$989,B18)&gt;0,INDEX(Components!$I$4:$I$989, MATCH(B18&amp;D18&amp;F18,Components!$B$4:$B$989&amp;Components!$C$4:$C$989&amp;Components!$H$4:$H$989,0),0),"")</f>
        <v>gathering and processing education performance data</v>
      </c>
      <c r="H18" s="138" t="s">
        <v>1037</v>
      </c>
      <c r="I18" s="138" t="s">
        <v>1038</v>
      </c>
      <c r="J18" s="138" t="s">
        <v>1027</v>
      </c>
      <c r="K18" s="141" t="s">
        <v>3115</v>
      </c>
      <c r="L18" s="141">
        <v>0</v>
      </c>
      <c r="M18" s="146">
        <v>32</v>
      </c>
      <c r="N18" s="141">
        <v>32</v>
      </c>
      <c r="O18" s="141">
        <v>32</v>
      </c>
      <c r="P18" s="141">
        <v>32</v>
      </c>
      <c r="Q18" s="252">
        <f t="shared" si="0"/>
        <v>128</v>
      </c>
      <c r="R18" s="143">
        <v>35000</v>
      </c>
      <c r="S18" s="134">
        <f t="shared" si="1"/>
        <v>0</v>
      </c>
      <c r="T18" s="134">
        <f t="shared" si="1"/>
        <v>1120000</v>
      </c>
      <c r="U18" s="134">
        <f t="shared" si="1"/>
        <v>1120000</v>
      </c>
      <c r="V18" s="134">
        <f t="shared" si="1"/>
        <v>1120000</v>
      </c>
      <c r="W18" s="134">
        <f t="shared" si="1"/>
        <v>1120000</v>
      </c>
      <c r="X18" s="134">
        <f t="shared" si="2"/>
        <v>4480000</v>
      </c>
      <c r="Y18" s="144">
        <v>0</v>
      </c>
      <c r="Z18" s="136" t="str">
        <f>IF(Y18&gt;0,INDEX([4]KPI!$B$2:$B$61, MATCH(Y18,[4]KPI!$A$2:$A$61, 0)),"Enter KPI Reference No. to the left")</f>
        <v>Enter KPI Reference No. to the left</v>
      </c>
      <c r="AA18" s="144" t="s">
        <v>1032</v>
      </c>
      <c r="AB18" s="137" t="s">
        <v>1033</v>
      </c>
      <c r="AC18" s="137">
        <v>0</v>
      </c>
    </row>
    <row r="19" spans="1:29" ht="72" x14ac:dyDescent="0.2">
      <c r="A19" s="113">
        <v>17</v>
      </c>
      <c r="B19" s="129">
        <v>1</v>
      </c>
      <c r="C19" s="130" t="str">
        <f>IF(COUNTIF(Components!$E$4:$E$989,B19)&gt;0,INDEX(Components!$G$4:$G$989, MATCH(B19,Components!$E$4:$E$989, 0)),"Enter valid code to the left")</f>
        <v>Capacity development for improved management</v>
      </c>
      <c r="D19" s="140">
        <v>2</v>
      </c>
      <c r="E19" s="130" t="str">
        <f t="array" ref="E19">IF(COUNTIFS(Components!$F$4:$F$989,D19,Components!$B$4:$B$989,B19)&gt;0,INDEX(Components!$G$4:$G$989, MATCH(B19&amp;D19,Components!$B$4:$B$989&amp;Components!$F$4:$F$989,0),0),"Enter the component code on the left")</f>
        <v>regular gathering, processing and sharing of information to inform decision making</v>
      </c>
      <c r="F19" s="140">
        <v>1</v>
      </c>
      <c r="G19" s="130" t="str">
        <f t="array" ref="G19">IF(COUNTIFS(Components!$H$4:$H$989,F19, Components!$C$4:$C$989,D19,Components!$B$4:$B$989,B19)&gt;0,INDEX(Components!$I$4:$I$989, MATCH(B19&amp;D19&amp;F19,Components!$B$4:$B$989&amp;Components!$C$4:$C$989&amp;Components!$H$4:$H$989,0),0),"")</f>
        <v>gathering and processing education performance data</v>
      </c>
      <c r="H19" s="138" t="s">
        <v>1039</v>
      </c>
      <c r="I19" s="138" t="s">
        <v>1040</v>
      </c>
      <c r="J19" s="138" t="s">
        <v>1027</v>
      </c>
      <c r="K19" s="141" t="s">
        <v>1100</v>
      </c>
      <c r="L19" s="141">
        <v>0</v>
      </c>
      <c r="M19" s="142">
        <v>0.5</v>
      </c>
      <c r="N19" s="142">
        <v>0.5</v>
      </c>
      <c r="O19" s="141">
        <v>0</v>
      </c>
      <c r="P19" s="141">
        <v>0</v>
      </c>
      <c r="Q19" s="252">
        <f t="shared" si="0"/>
        <v>1</v>
      </c>
      <c r="R19" s="138">
        <v>5000000</v>
      </c>
      <c r="S19" s="134">
        <f t="shared" ref="S19:W69" si="3">L19*$R19</f>
        <v>0</v>
      </c>
      <c r="T19" s="134">
        <f t="shared" si="3"/>
        <v>2500000</v>
      </c>
      <c r="U19" s="134">
        <f t="shared" si="3"/>
        <v>2500000</v>
      </c>
      <c r="V19" s="134">
        <f t="shared" si="3"/>
        <v>0</v>
      </c>
      <c r="W19" s="134">
        <f t="shared" si="3"/>
        <v>0</v>
      </c>
      <c r="X19" s="134">
        <f t="shared" si="2"/>
        <v>5000000</v>
      </c>
      <c r="Y19" s="144">
        <v>0</v>
      </c>
      <c r="Z19" s="136" t="str">
        <f>IF(Y19&gt;0,INDEX([4]KPI!$B$2:$B$61, MATCH(Y19,[4]KPI!$A$2:$A$61, 0)),"Enter KPI Reference No. to the left")</f>
        <v>Enter KPI Reference No. to the left</v>
      </c>
      <c r="AA19" s="144" t="s">
        <v>1032</v>
      </c>
      <c r="AB19" s="137" t="s">
        <v>1033</v>
      </c>
      <c r="AC19" s="137">
        <v>0</v>
      </c>
    </row>
    <row r="20" spans="1:29" ht="96" x14ac:dyDescent="0.2">
      <c r="A20" s="113">
        <v>18</v>
      </c>
      <c r="B20" s="129">
        <v>1</v>
      </c>
      <c r="C20" s="130" t="str">
        <f>IF(COUNTIF(Components!$E$4:$E$989,B20)&gt;0,INDEX(Components!$G$4:$G$989, MATCH(B20,Components!$E$4:$E$989, 0)),"Enter valid code to the left")</f>
        <v>Capacity development for improved management</v>
      </c>
      <c r="D20" s="140">
        <v>2</v>
      </c>
      <c r="E20" s="130" t="str">
        <f t="array" ref="E20">IF(COUNTIFS(Components!$F$4:$F$989,D20,Components!$B$4:$B$989,B20)&gt;0,INDEX(Components!$G$4:$G$989, MATCH(B20&amp;D20,Components!$B$4:$B$989&amp;Components!$F$4:$F$989,0),0),"Enter the component code on the left")</f>
        <v>regular gathering, processing and sharing of information to inform decision making</v>
      </c>
      <c r="F20" s="140">
        <v>2</v>
      </c>
      <c r="G20" s="130" t="str">
        <f t="array" ref="G20">IF(COUNTIFS(Components!$H$4:$H$989,F20, Components!$C$4:$C$989,D20,Components!$B$4:$B$989,B20)&gt;0,INDEX(Components!$I$4:$I$989, MATCH(B20&amp;D20&amp;F20,Components!$B$4:$B$989&amp;Components!$C$4:$C$989&amp;Components!$H$4:$H$989,0),0),"")</f>
        <v>gathering and processing financial data</v>
      </c>
      <c r="H20" s="138" t="s">
        <v>1041</v>
      </c>
      <c r="I20" s="138" t="s">
        <v>1042</v>
      </c>
      <c r="J20" s="138" t="s">
        <v>1027</v>
      </c>
      <c r="K20" s="141" t="s">
        <v>3116</v>
      </c>
      <c r="L20" s="141">
        <v>0</v>
      </c>
      <c r="M20" s="141">
        <v>37000</v>
      </c>
      <c r="N20" s="141">
        <v>38000</v>
      </c>
      <c r="O20" s="141">
        <v>39000</v>
      </c>
      <c r="P20" s="141">
        <v>40000</v>
      </c>
      <c r="Q20" s="252">
        <f t="shared" si="0"/>
        <v>154000</v>
      </c>
      <c r="R20" s="138">
        <v>500</v>
      </c>
      <c r="S20" s="134">
        <f t="shared" si="3"/>
        <v>0</v>
      </c>
      <c r="T20" s="134">
        <f t="shared" si="3"/>
        <v>18500000</v>
      </c>
      <c r="U20" s="134">
        <f t="shared" si="3"/>
        <v>19000000</v>
      </c>
      <c r="V20" s="134">
        <f t="shared" si="3"/>
        <v>19500000</v>
      </c>
      <c r="W20" s="134">
        <f t="shared" si="3"/>
        <v>20000000</v>
      </c>
      <c r="X20" s="134">
        <f t="shared" si="2"/>
        <v>77000000</v>
      </c>
      <c r="Y20" s="144">
        <v>0</v>
      </c>
      <c r="Z20" s="136" t="str">
        <f>IF(Y20&gt;0,INDEX([4]KPI!$B$2:$B$61, MATCH(Y20,[4]KPI!$A$2:$A$61, 0)),"Enter KPI Reference No. to the left")</f>
        <v>Enter KPI Reference No. to the left</v>
      </c>
      <c r="AA20" s="144" t="s">
        <v>1032</v>
      </c>
      <c r="AB20" s="137" t="s">
        <v>1033</v>
      </c>
      <c r="AC20" s="137">
        <v>0</v>
      </c>
    </row>
    <row r="21" spans="1:29" ht="72" x14ac:dyDescent="0.2">
      <c r="A21" s="113">
        <v>19</v>
      </c>
      <c r="B21" s="129">
        <v>1</v>
      </c>
      <c r="C21" s="130" t="str">
        <f>IF(COUNTIF(Components!$E$4:$E$989,B21)&gt;0,INDEX(Components!$G$4:$G$989, MATCH(B21,Components!$E$4:$E$989, 0)),"Enter valid code to the left")</f>
        <v>Capacity development for improved management</v>
      </c>
      <c r="D21" s="140">
        <v>2</v>
      </c>
      <c r="E21" s="130" t="str">
        <f t="array" ref="E21">IF(COUNTIFS(Components!$F$4:$F$989,D21,Components!$B$4:$B$989,B21)&gt;0,INDEX(Components!$G$4:$G$989, MATCH(B21&amp;D21,Components!$B$4:$B$989&amp;Components!$F$4:$F$989,0),0),"Enter the component code on the left")</f>
        <v>regular gathering, processing and sharing of information to inform decision making</v>
      </c>
      <c r="F21" s="140">
        <v>3</v>
      </c>
      <c r="G21" s="130" t="str">
        <f t="array" ref="G21">IF(COUNTIFS(Components!$H$4:$H$989,F21, Components!$C$4:$C$989,D21,Components!$B$4:$B$989,B21)&gt;0,INDEX(Components!$I$4:$I$989, MATCH(B21&amp;D21&amp;F21,Components!$B$4:$B$989&amp;Components!$C$4:$C$989&amp;Components!$H$4:$H$989,0),0),"")</f>
        <v>sharing information to inform decision making</v>
      </c>
      <c r="H21" s="138" t="s">
        <v>1043</v>
      </c>
      <c r="I21" s="138" t="s">
        <v>1044</v>
      </c>
      <c r="J21" s="138" t="s">
        <v>1027</v>
      </c>
      <c r="K21" s="141" t="s">
        <v>3117</v>
      </c>
      <c r="L21" s="141">
        <v>0</v>
      </c>
      <c r="M21" s="142">
        <v>0.5</v>
      </c>
      <c r="N21" s="142">
        <v>0.5</v>
      </c>
      <c r="O21" s="141">
        <v>0</v>
      </c>
      <c r="P21" s="141">
        <v>0</v>
      </c>
      <c r="Q21" s="252">
        <f t="shared" si="0"/>
        <v>1</v>
      </c>
      <c r="R21" s="143">
        <v>10000000</v>
      </c>
      <c r="S21" s="134">
        <f t="shared" si="3"/>
        <v>0</v>
      </c>
      <c r="T21" s="134">
        <f t="shared" si="3"/>
        <v>5000000</v>
      </c>
      <c r="U21" s="134">
        <f t="shared" si="3"/>
        <v>5000000</v>
      </c>
      <c r="V21" s="134">
        <f t="shared" si="3"/>
        <v>0</v>
      </c>
      <c r="W21" s="134">
        <f t="shared" si="3"/>
        <v>0</v>
      </c>
      <c r="X21" s="134">
        <f t="shared" si="2"/>
        <v>10000000</v>
      </c>
      <c r="Y21" s="144">
        <v>0</v>
      </c>
      <c r="Z21" s="136" t="str">
        <f>IF(Y21&gt;0,INDEX([4]KPI!$B$2:$B$61, MATCH(Y21,[4]KPI!$A$2:$A$61, 0)),"Enter KPI Reference No. to the left")</f>
        <v>Enter KPI Reference No. to the left</v>
      </c>
      <c r="AA21" s="144" t="s">
        <v>1032</v>
      </c>
      <c r="AB21" s="137" t="s">
        <v>1033</v>
      </c>
      <c r="AC21" s="137">
        <v>0</v>
      </c>
    </row>
    <row r="22" spans="1:29" ht="84" x14ac:dyDescent="0.2">
      <c r="A22" s="113">
        <v>20</v>
      </c>
      <c r="B22" s="129">
        <v>1</v>
      </c>
      <c r="C22" s="130" t="str">
        <f>IF(COUNTIF(Components!$E$4:$E$989,B22)&gt;0,INDEX(Components!$G$4:$G$989, MATCH(B22,Components!$E$4:$E$989, 0)),"Enter valid code to the left")</f>
        <v>Capacity development for improved management</v>
      </c>
      <c r="D22" s="140">
        <v>2</v>
      </c>
      <c r="E22" s="130" t="str">
        <f t="array" ref="E22">IF(COUNTIFS(Components!$F$4:$F$989,D22,Components!$B$4:$B$989,B22)&gt;0,INDEX(Components!$G$4:$G$989, MATCH(B22&amp;D22,Components!$B$4:$B$989&amp;Components!$F$4:$F$989,0),0),"Enter the component code on the left")</f>
        <v>regular gathering, processing and sharing of information to inform decision making</v>
      </c>
      <c r="F22" s="140">
        <v>3</v>
      </c>
      <c r="G22" s="130" t="str">
        <f t="array" ref="G22">IF(COUNTIFS(Components!$H$4:$H$989,F22, Components!$C$4:$C$989,D22,Components!$B$4:$B$989,B22)&gt;0,INDEX(Components!$I$4:$I$989, MATCH(B22&amp;D22&amp;F22,Components!$B$4:$B$989&amp;Components!$C$4:$C$989&amp;Components!$H$4:$H$989,0),0),"")</f>
        <v>sharing information to inform decision making</v>
      </c>
      <c r="H22" s="138" t="s">
        <v>1045</v>
      </c>
      <c r="I22" s="138" t="s">
        <v>1046</v>
      </c>
      <c r="J22" s="138" t="s">
        <v>1027</v>
      </c>
      <c r="K22" s="141" t="s">
        <v>3118</v>
      </c>
      <c r="L22" s="141">
        <v>0</v>
      </c>
      <c r="M22" s="141">
        <v>35</v>
      </c>
      <c r="N22" s="141">
        <v>500</v>
      </c>
      <c r="O22" s="141">
        <v>500</v>
      </c>
      <c r="P22" s="141">
        <v>0</v>
      </c>
      <c r="Q22" s="252">
        <f t="shared" si="0"/>
        <v>1035</v>
      </c>
      <c r="R22" s="143">
        <v>50000</v>
      </c>
      <c r="S22" s="134">
        <f t="shared" si="3"/>
        <v>0</v>
      </c>
      <c r="T22" s="134">
        <f t="shared" si="3"/>
        <v>1750000</v>
      </c>
      <c r="U22" s="134">
        <f t="shared" si="3"/>
        <v>25000000</v>
      </c>
      <c r="V22" s="134">
        <f t="shared" si="3"/>
        <v>25000000</v>
      </c>
      <c r="W22" s="134">
        <f t="shared" si="3"/>
        <v>0</v>
      </c>
      <c r="X22" s="134">
        <f t="shared" si="2"/>
        <v>51750000</v>
      </c>
      <c r="Y22" s="144">
        <v>0</v>
      </c>
      <c r="Z22" s="136" t="str">
        <f>IF(Y22&gt;0,INDEX([4]KPI!$B$2:$B$61, MATCH(Y22,[4]KPI!$A$2:$A$61, 0)),"Enter KPI Reference No. to the left")</f>
        <v>Enter KPI Reference No. to the left</v>
      </c>
      <c r="AA22" s="144" t="s">
        <v>1032</v>
      </c>
      <c r="AB22" s="137" t="s">
        <v>1033</v>
      </c>
      <c r="AC22" s="137">
        <v>0</v>
      </c>
    </row>
    <row r="23" spans="1:29" ht="72" x14ac:dyDescent="0.2">
      <c r="A23" s="113">
        <v>21</v>
      </c>
      <c r="B23" s="129">
        <v>1</v>
      </c>
      <c r="C23" s="130" t="str">
        <f>IF(COUNTIF(Components!$E$4:$E$989,B23)&gt;0,INDEX(Components!$G$4:$G$989, MATCH(B23,Components!$E$4:$E$989, 0)),"Enter valid code to the left")</f>
        <v>Capacity development for improved management</v>
      </c>
      <c r="D23" s="140">
        <v>2</v>
      </c>
      <c r="E23" s="130" t="str">
        <f t="array" ref="E23">IF(COUNTIFS(Components!$F$4:$F$989,D23,Components!$B$4:$B$989,B23)&gt;0,INDEX(Components!$G$4:$G$989, MATCH(B23&amp;D23,Components!$B$4:$B$989&amp;Components!$F$4:$F$989,0),0),"Enter the component code on the left")</f>
        <v>regular gathering, processing and sharing of information to inform decision making</v>
      </c>
      <c r="F23" s="140">
        <v>3</v>
      </c>
      <c r="G23" s="130" t="str">
        <f t="array" ref="G23">IF(COUNTIFS(Components!$H$4:$H$989,F23, Components!$C$4:$C$989,D23,Components!$B$4:$B$989,B23)&gt;0,INDEX(Components!$I$4:$I$989, MATCH(B23&amp;D23&amp;F23,Components!$B$4:$B$989&amp;Components!$C$4:$C$989&amp;Components!$H$4:$H$989,0),0),"")</f>
        <v>sharing information to inform decision making</v>
      </c>
      <c r="H23" s="138" t="s">
        <v>1047</v>
      </c>
      <c r="I23" s="138" t="s">
        <v>3119</v>
      </c>
      <c r="J23" s="138" t="s">
        <v>1027</v>
      </c>
      <c r="K23" s="141" t="s">
        <v>3120</v>
      </c>
      <c r="L23" s="141">
        <v>0</v>
      </c>
      <c r="M23" s="142">
        <v>0.25</v>
      </c>
      <c r="N23" s="142">
        <v>0.25</v>
      </c>
      <c r="O23" s="142">
        <v>0.25</v>
      </c>
      <c r="P23" s="142">
        <v>0.25</v>
      </c>
      <c r="Q23" s="252">
        <f t="shared" si="0"/>
        <v>1</v>
      </c>
      <c r="R23" s="143">
        <v>10000000</v>
      </c>
      <c r="S23" s="134">
        <f t="shared" si="3"/>
        <v>0</v>
      </c>
      <c r="T23" s="134">
        <f t="shared" si="3"/>
        <v>2500000</v>
      </c>
      <c r="U23" s="134">
        <f t="shared" si="3"/>
        <v>2500000</v>
      </c>
      <c r="V23" s="134">
        <f t="shared" si="3"/>
        <v>2500000</v>
      </c>
      <c r="W23" s="134">
        <f t="shared" si="3"/>
        <v>2500000</v>
      </c>
      <c r="X23" s="134">
        <f t="shared" si="2"/>
        <v>10000000</v>
      </c>
      <c r="Y23" s="144">
        <v>0</v>
      </c>
      <c r="Z23" s="136" t="str">
        <f>IF(Y23&gt;0,INDEX([4]KPI!$B$2:$B$61, MATCH(Y23,[4]KPI!$A$2:$A$61, 0)),"Enter KPI Reference No. to the left")</f>
        <v>Enter KPI Reference No. to the left</v>
      </c>
      <c r="AA23" s="144" t="s">
        <v>1032</v>
      </c>
      <c r="AB23" s="137" t="s">
        <v>1033</v>
      </c>
      <c r="AC23" s="137">
        <v>0</v>
      </c>
    </row>
    <row r="24" spans="1:29" ht="60" x14ac:dyDescent="0.2">
      <c r="A24" s="113">
        <v>22</v>
      </c>
      <c r="B24" s="140">
        <v>1</v>
      </c>
      <c r="C24" s="130" t="str">
        <f>IF(COUNTIF(Components!$E$4:$E$989,B24)&gt;0,INDEX(Components!$G$4:$G$989, MATCH(B24,Components!$E$4:$E$989, 0)),"Enter valid code to the left")</f>
        <v>Capacity development for improved management</v>
      </c>
      <c r="D24" s="140">
        <v>3</v>
      </c>
      <c r="E24" s="130" t="str">
        <f t="array" ref="E24">IF(COUNTIFS(Components!$F$4:$F$989,D24,Components!$B$4:$B$989,B24)&gt;0,INDEX(Components!$G$4:$G$989, MATCH(B24&amp;D24,Components!$B$4:$B$989&amp;Components!$F$4:$F$989,0),0),"Enter the component code on the left")</f>
        <v>good coordination and communication within and across levels</v>
      </c>
      <c r="F24" s="140">
        <v>1</v>
      </c>
      <c r="G24" s="130" t="str">
        <f t="array" ref="G24">IF(COUNTIFS(Components!$H$4:$H$989,F24, Components!$C$4:$C$989,D24,Components!$B$4:$B$989,B24)&gt;0,INDEX(Components!$I$4:$I$989, MATCH(B24&amp;D24&amp;F24,Components!$B$4:$B$989&amp;Components!$C$4:$C$989&amp;Components!$H$4:$H$989,0),0),"")</f>
        <v>job specifications and operational handbook</v>
      </c>
      <c r="H24" s="147" t="s">
        <v>1048</v>
      </c>
      <c r="I24" s="147" t="s">
        <v>1049</v>
      </c>
      <c r="J24" s="147" t="s">
        <v>1050</v>
      </c>
      <c r="K24" s="147" t="s">
        <v>1051</v>
      </c>
      <c r="L24" s="147">
        <v>0</v>
      </c>
      <c r="M24" s="147">
        <v>0</v>
      </c>
      <c r="N24" s="147">
        <v>4</v>
      </c>
      <c r="O24" s="147">
        <v>0</v>
      </c>
      <c r="P24" s="147">
        <v>0</v>
      </c>
      <c r="Q24" s="252">
        <f t="shared" si="0"/>
        <v>4</v>
      </c>
      <c r="R24" s="147">
        <v>1250000</v>
      </c>
      <c r="S24" s="134">
        <f t="shared" si="3"/>
        <v>0</v>
      </c>
      <c r="T24" s="134">
        <f t="shared" si="3"/>
        <v>0</v>
      </c>
      <c r="U24" s="134">
        <f t="shared" si="3"/>
        <v>5000000</v>
      </c>
      <c r="V24" s="134">
        <f t="shared" si="3"/>
        <v>0</v>
      </c>
      <c r="W24" s="134">
        <f t="shared" si="3"/>
        <v>0</v>
      </c>
      <c r="X24" s="134">
        <f t="shared" si="2"/>
        <v>5000000</v>
      </c>
      <c r="Y24" s="148">
        <v>1.2</v>
      </c>
      <c r="Z24" s="136" t="str">
        <f>IF(Y24&gt;0,INDEX([4]KPI!$B$2:$B$61, MATCH(Y24,[4]KPI!$A$2:$A$61, 0)),"Enter KPI Reference No. to the left")</f>
        <v>Annual operational plans (all implementing bodies) that adequately address all relevant cross-issues</v>
      </c>
      <c r="AA24" s="144" t="s">
        <v>1032</v>
      </c>
      <c r="AB24" s="137" t="s">
        <v>3259</v>
      </c>
      <c r="AC24" s="137">
        <v>0</v>
      </c>
    </row>
    <row r="25" spans="1:29" ht="60" x14ac:dyDescent="0.2">
      <c r="A25" s="113">
        <v>23</v>
      </c>
      <c r="B25" s="140">
        <v>1</v>
      </c>
      <c r="C25" s="130" t="str">
        <f>IF(COUNTIF(Components!$E$4:$E$989,B25)&gt;0,INDEX(Components!$G$4:$G$989, MATCH(B25,Components!$E$4:$E$989, 0)),"Enter valid code to the left")</f>
        <v>Capacity development for improved management</v>
      </c>
      <c r="D25" s="140">
        <v>3</v>
      </c>
      <c r="E25" s="130" t="str">
        <f t="array" ref="E25">IF(COUNTIFS(Components!$F$4:$F$989,D25,Components!$B$4:$B$989,B25)&gt;0,INDEX(Components!$G$4:$G$989, MATCH(B25&amp;D25,Components!$B$4:$B$989&amp;Components!$F$4:$F$989,0),0),"Enter the component code on the left")</f>
        <v>good coordination and communication within and across levels</v>
      </c>
      <c r="F25" s="140">
        <v>1</v>
      </c>
      <c r="G25" s="130" t="str">
        <f t="array" ref="G25">IF(COUNTIFS(Components!$H$4:$H$989,F25, Components!$C$4:$C$989,D25,Components!$B$4:$B$989,B25)&gt;0,INDEX(Components!$I$4:$I$989, MATCH(B25&amp;D25&amp;F25,Components!$B$4:$B$989&amp;Components!$C$4:$C$989&amp;Components!$H$4:$H$989,0),0),"")</f>
        <v>job specifications and operational handbook</v>
      </c>
      <c r="H25" s="147" t="s">
        <v>1048</v>
      </c>
      <c r="I25" s="138" t="s">
        <v>1052</v>
      </c>
      <c r="J25" s="147" t="s">
        <v>1050</v>
      </c>
      <c r="K25" s="141" t="s">
        <v>1053</v>
      </c>
      <c r="L25" s="147">
        <v>0</v>
      </c>
      <c r="M25" s="147">
        <v>0</v>
      </c>
      <c r="N25" s="147">
        <v>300</v>
      </c>
      <c r="O25" s="147">
        <v>0</v>
      </c>
      <c r="P25" s="147">
        <v>0</v>
      </c>
      <c r="Q25" s="252">
        <f t="shared" si="0"/>
        <v>300</v>
      </c>
      <c r="R25" s="138">
        <v>5000</v>
      </c>
      <c r="S25" s="134">
        <f t="shared" si="3"/>
        <v>0</v>
      </c>
      <c r="T25" s="134">
        <f t="shared" si="3"/>
        <v>0</v>
      </c>
      <c r="U25" s="134">
        <f t="shared" si="3"/>
        <v>1500000</v>
      </c>
      <c r="V25" s="134">
        <f t="shared" si="3"/>
        <v>0</v>
      </c>
      <c r="W25" s="134">
        <f t="shared" si="3"/>
        <v>0</v>
      </c>
      <c r="X25" s="134">
        <f t="shared" si="2"/>
        <v>1500000</v>
      </c>
      <c r="Y25" s="148">
        <v>1.2</v>
      </c>
      <c r="Z25" s="136" t="str">
        <f>IF(Y25&gt;0,INDEX([4]KPI!$B$2:$B$61, MATCH(Y25,[4]KPI!$A$2:$A$61, 0)),"Enter KPI Reference No. to the left")</f>
        <v>Annual operational plans (all implementing bodies) that adequately address all relevant cross-issues</v>
      </c>
      <c r="AA25" s="144" t="s">
        <v>1032</v>
      </c>
      <c r="AB25" s="137" t="s">
        <v>3257</v>
      </c>
      <c r="AC25" s="137" t="s">
        <v>1054</v>
      </c>
    </row>
    <row r="26" spans="1:29" ht="72" x14ac:dyDescent="0.2">
      <c r="A26" s="113">
        <v>24</v>
      </c>
      <c r="B26" s="140">
        <v>1</v>
      </c>
      <c r="C26" s="130" t="str">
        <f>IF(COUNTIF(Components!$E$4:$E$989,B26)&gt;0,INDEX(Components!$G$4:$G$989, MATCH(B26,Components!$E$4:$E$989, 0)),"Enter valid code to the left")</f>
        <v>Capacity development for improved management</v>
      </c>
      <c r="D26" s="140">
        <v>3</v>
      </c>
      <c r="E26" s="130" t="str">
        <f t="array" ref="E26">IF(COUNTIFS(Components!$F$4:$F$989,D26,Components!$B$4:$B$989,B26)&gt;0,INDEX(Components!$G$4:$G$989, MATCH(B26&amp;D26,Components!$B$4:$B$989&amp;Components!$F$4:$F$989,0),0),"Enter the component code on the left")</f>
        <v>good coordination and communication within and across levels</v>
      </c>
      <c r="F26" s="140">
        <v>2</v>
      </c>
      <c r="G26" s="130" t="str">
        <f t="array" ref="G26">IF(COUNTIFS(Components!$H$4:$H$989,F26, Components!$C$4:$C$989,D26,Components!$B$4:$B$989,B26)&gt;0,INDEX(Components!$I$4:$I$989, MATCH(B26&amp;D26&amp;F26,Components!$B$4:$B$989&amp;Components!$C$4:$C$989&amp;Components!$H$4:$H$989,0),0),"")</f>
        <v>improved use of existing documentation centres and sharing platforms</v>
      </c>
      <c r="H26" s="147" t="s">
        <v>1048</v>
      </c>
      <c r="I26" s="138" t="s">
        <v>1055</v>
      </c>
      <c r="J26" s="141" t="s">
        <v>1056</v>
      </c>
      <c r="K26" s="141" t="s">
        <v>1057</v>
      </c>
      <c r="L26" s="147">
        <v>0</v>
      </c>
      <c r="M26" s="147">
        <v>0</v>
      </c>
      <c r="N26" s="147">
        <v>1</v>
      </c>
      <c r="O26" s="147">
        <v>3</v>
      </c>
      <c r="P26" s="147">
        <v>0</v>
      </c>
      <c r="Q26" s="252">
        <f t="shared" si="0"/>
        <v>4</v>
      </c>
      <c r="R26" s="138">
        <v>1250000</v>
      </c>
      <c r="S26" s="134">
        <f t="shared" si="3"/>
        <v>0</v>
      </c>
      <c r="T26" s="134">
        <f t="shared" si="3"/>
        <v>0</v>
      </c>
      <c r="U26" s="134">
        <f t="shared" si="3"/>
        <v>1250000</v>
      </c>
      <c r="V26" s="134">
        <f t="shared" si="3"/>
        <v>3750000</v>
      </c>
      <c r="W26" s="134">
        <f t="shared" si="3"/>
        <v>0</v>
      </c>
      <c r="X26" s="134">
        <f t="shared" si="2"/>
        <v>5000000</v>
      </c>
      <c r="Y26" s="148">
        <v>1.2</v>
      </c>
      <c r="Z26" s="136" t="str">
        <f>IF(Y26&gt;0,INDEX([4]KPI!$B$2:$B$61, MATCH(Y26,[4]KPI!$A$2:$A$61, 0)),"Enter KPI Reference No. to the left")</f>
        <v>Annual operational plans (all implementing bodies) that adequately address all relevant cross-issues</v>
      </c>
      <c r="AA26" s="144" t="s">
        <v>1032</v>
      </c>
      <c r="AB26" s="137" t="s">
        <v>3258</v>
      </c>
      <c r="AC26" s="137" t="s">
        <v>1058</v>
      </c>
    </row>
    <row r="27" spans="1:29" ht="72" x14ac:dyDescent="0.2">
      <c r="A27" s="113">
        <v>25</v>
      </c>
      <c r="B27" s="140">
        <v>1</v>
      </c>
      <c r="C27" s="130" t="str">
        <f>IF(COUNTIF(Components!$E$4:$E$989,B27)&gt;0,INDEX(Components!$G$4:$G$989, MATCH(B27,Components!$E$4:$E$989, 0)),"Enter valid code to the left")</f>
        <v>Capacity development for improved management</v>
      </c>
      <c r="D27" s="140">
        <v>3</v>
      </c>
      <c r="E27" s="130" t="str">
        <f t="array" ref="E27">IF(COUNTIFS(Components!$F$4:$F$989,D27,Components!$B$4:$B$989,B27)&gt;0,INDEX(Components!$G$4:$G$989, MATCH(B27&amp;D27,Components!$B$4:$B$989&amp;Components!$F$4:$F$989,0),0),"Enter the component code on the left")</f>
        <v>good coordination and communication within and across levels</v>
      </c>
      <c r="F27" s="140">
        <v>2</v>
      </c>
      <c r="G27" s="130" t="str">
        <f t="array" ref="G27">IF(COUNTIFS(Components!$H$4:$H$989,F27, Components!$C$4:$C$989,D27,Components!$B$4:$B$989,B27)&gt;0,INDEX(Components!$I$4:$I$989, MATCH(B27&amp;D27&amp;F27,Components!$B$4:$B$989&amp;Components!$C$4:$C$989&amp;Components!$H$4:$H$989,0),0),"")</f>
        <v>improved use of existing documentation centres and sharing platforms</v>
      </c>
      <c r="H27" s="147" t="s">
        <v>1048</v>
      </c>
      <c r="I27" s="138" t="s">
        <v>1059</v>
      </c>
      <c r="J27" s="141" t="s">
        <v>1056</v>
      </c>
      <c r="K27" s="141" t="s">
        <v>1060</v>
      </c>
      <c r="L27" s="147">
        <v>0</v>
      </c>
      <c r="M27" s="147">
        <v>0</v>
      </c>
      <c r="N27" s="147">
        <v>0</v>
      </c>
      <c r="O27" s="147">
        <v>1035</v>
      </c>
      <c r="P27" s="147">
        <v>0</v>
      </c>
      <c r="Q27" s="252">
        <f t="shared" si="0"/>
        <v>1035</v>
      </c>
      <c r="R27" s="138">
        <v>200</v>
      </c>
      <c r="S27" s="134">
        <f t="shared" si="3"/>
        <v>0</v>
      </c>
      <c r="T27" s="134">
        <f t="shared" si="3"/>
        <v>0</v>
      </c>
      <c r="U27" s="134">
        <f t="shared" si="3"/>
        <v>0</v>
      </c>
      <c r="V27" s="134">
        <f t="shared" si="3"/>
        <v>207000</v>
      </c>
      <c r="W27" s="134">
        <f t="shared" si="3"/>
        <v>0</v>
      </c>
      <c r="X27" s="134">
        <f t="shared" si="2"/>
        <v>207000</v>
      </c>
      <c r="Y27" s="148">
        <v>1.2</v>
      </c>
      <c r="Z27" s="136" t="str">
        <f>IF(Y27&gt;0,INDEX([4]KPI!$B$2:$B$61, MATCH(Y27,[4]KPI!$A$2:$A$61, 0)),"Enter KPI Reference No. to the left")</f>
        <v>Annual operational plans (all implementing bodies) that adequately address all relevant cross-issues</v>
      </c>
      <c r="AA27" s="144" t="s">
        <v>1032</v>
      </c>
      <c r="AB27" s="137" t="s">
        <v>3260</v>
      </c>
      <c r="AC27" s="137" t="s">
        <v>1061</v>
      </c>
    </row>
    <row r="28" spans="1:29" ht="72" x14ac:dyDescent="0.2">
      <c r="A28" s="113">
        <v>26</v>
      </c>
      <c r="B28" s="140">
        <v>1</v>
      </c>
      <c r="C28" s="130" t="str">
        <f>IF(COUNTIF(Components!$E$4:$E$989,B28)&gt;0,INDEX(Components!$G$4:$G$989, MATCH(B28,Components!$E$4:$E$989, 0)),"Enter valid code to the left")</f>
        <v>Capacity development for improved management</v>
      </c>
      <c r="D28" s="140">
        <v>3</v>
      </c>
      <c r="E28" s="130" t="str">
        <f t="array" ref="E28">IF(COUNTIFS(Components!$F$4:$F$989,D28,Components!$B$4:$B$989,B28)&gt;0,INDEX(Components!$G$4:$G$989, MATCH(B28&amp;D28,Components!$B$4:$B$989&amp;Components!$F$4:$F$989,0),0),"Enter the component code on the left")</f>
        <v>good coordination and communication within and across levels</v>
      </c>
      <c r="F28" s="140">
        <v>2</v>
      </c>
      <c r="G28" s="130" t="str">
        <f t="array" ref="G28">IF(COUNTIFS(Components!$H$4:$H$989,F28, Components!$C$4:$C$989,D28,Components!$B$4:$B$989,B28)&gt;0,INDEX(Components!$I$4:$I$989, MATCH(B28&amp;D28&amp;F28,Components!$B$4:$B$989&amp;Components!$C$4:$C$989&amp;Components!$H$4:$H$989,0),0),"")</f>
        <v>improved use of existing documentation centres and sharing platforms</v>
      </c>
      <c r="H28" s="147" t="s">
        <v>1048</v>
      </c>
      <c r="I28" s="138" t="s">
        <v>1062</v>
      </c>
      <c r="J28" s="141" t="s">
        <v>1056</v>
      </c>
      <c r="K28" s="141" t="s">
        <v>1063</v>
      </c>
      <c r="L28" s="141">
        <v>0</v>
      </c>
      <c r="M28" s="141">
        <v>0</v>
      </c>
      <c r="N28" s="141">
        <v>0</v>
      </c>
      <c r="O28" s="147">
        <v>1035</v>
      </c>
      <c r="P28" s="141">
        <v>0</v>
      </c>
      <c r="Q28" s="252">
        <f t="shared" si="0"/>
        <v>1035</v>
      </c>
      <c r="R28" s="138">
        <v>400</v>
      </c>
      <c r="S28" s="134">
        <f t="shared" si="3"/>
        <v>0</v>
      </c>
      <c r="T28" s="134">
        <f t="shared" si="3"/>
        <v>0</v>
      </c>
      <c r="U28" s="134">
        <f t="shared" si="3"/>
        <v>0</v>
      </c>
      <c r="V28" s="134">
        <f t="shared" si="3"/>
        <v>414000</v>
      </c>
      <c r="W28" s="134">
        <f t="shared" si="3"/>
        <v>0</v>
      </c>
      <c r="X28" s="134">
        <f t="shared" si="2"/>
        <v>414000</v>
      </c>
      <c r="Y28" s="148">
        <v>1.2</v>
      </c>
      <c r="Z28" s="136" t="str">
        <f>IF(Y28&gt;0,INDEX([4]KPI!$B$2:$B$61, MATCH(Y28,[4]KPI!$A$2:$A$61, 0)),"Enter KPI Reference No. to the left")</f>
        <v>Annual operational plans (all implementing bodies) that adequately address all relevant cross-issues</v>
      </c>
      <c r="AA28" s="144" t="s">
        <v>1032</v>
      </c>
      <c r="AB28" s="137" t="s">
        <v>3260</v>
      </c>
      <c r="AC28" s="137" t="s">
        <v>1061</v>
      </c>
    </row>
    <row r="29" spans="1:29" ht="72" x14ac:dyDescent="0.2">
      <c r="A29" s="113">
        <v>27</v>
      </c>
      <c r="B29" s="140">
        <v>1</v>
      </c>
      <c r="C29" s="130" t="str">
        <f>IF(COUNTIF(Components!$E$4:$E$989,B29)&gt;0,INDEX(Components!$G$4:$G$989, MATCH(B29,Components!$E$4:$E$989, 0)),"Enter valid code to the left")</f>
        <v>Capacity development for improved management</v>
      </c>
      <c r="D29" s="140">
        <v>3</v>
      </c>
      <c r="E29" s="130" t="str">
        <f t="array" ref="E29">IF(COUNTIFS(Components!$F$4:$F$989,D29,Components!$B$4:$B$989,B29)&gt;0,INDEX(Components!$G$4:$G$989, MATCH(B29&amp;D29,Components!$B$4:$B$989&amp;Components!$F$4:$F$989,0),0),"Enter the component code on the left")</f>
        <v>good coordination and communication within and across levels</v>
      </c>
      <c r="F29" s="140">
        <v>2</v>
      </c>
      <c r="G29" s="130" t="str">
        <f t="array" ref="G29">IF(COUNTIFS(Components!$H$4:$H$989,F29, Components!$C$4:$C$989,D29,Components!$B$4:$B$989,B29)&gt;0,INDEX(Components!$I$4:$I$989, MATCH(B29&amp;D29&amp;F29,Components!$B$4:$B$989&amp;Components!$C$4:$C$989&amp;Components!$H$4:$H$989,0),0),"")</f>
        <v>improved use of existing documentation centres and sharing platforms</v>
      </c>
      <c r="H29" s="138" t="s">
        <v>1064</v>
      </c>
      <c r="I29" s="138" t="s">
        <v>1065</v>
      </c>
      <c r="J29" s="141" t="s">
        <v>1066</v>
      </c>
      <c r="K29" s="141" t="s">
        <v>1057</v>
      </c>
      <c r="L29" s="141">
        <v>0</v>
      </c>
      <c r="M29" s="141">
        <v>0</v>
      </c>
      <c r="N29" s="141">
        <v>1</v>
      </c>
      <c r="O29" s="141">
        <v>0</v>
      </c>
      <c r="P29" s="141">
        <v>0</v>
      </c>
      <c r="Q29" s="252">
        <f t="shared" si="0"/>
        <v>1</v>
      </c>
      <c r="R29" s="138">
        <v>5000</v>
      </c>
      <c r="S29" s="134">
        <f t="shared" si="3"/>
        <v>0</v>
      </c>
      <c r="T29" s="134">
        <f t="shared" si="3"/>
        <v>0</v>
      </c>
      <c r="U29" s="134">
        <f t="shared" si="3"/>
        <v>5000</v>
      </c>
      <c r="V29" s="134">
        <f t="shared" si="3"/>
        <v>0</v>
      </c>
      <c r="W29" s="134">
        <f t="shared" si="3"/>
        <v>0</v>
      </c>
      <c r="X29" s="134">
        <f t="shared" si="2"/>
        <v>5000</v>
      </c>
      <c r="Y29" s="148">
        <v>1.2</v>
      </c>
      <c r="Z29" s="136" t="str">
        <f>IF(Y29&gt;0,INDEX([4]KPI!$B$2:$B$61, MATCH(Y29,[4]KPI!$A$2:$A$61, 0)),"Enter KPI Reference No. to the left")</f>
        <v>Annual operational plans (all implementing bodies) that adequately address all relevant cross-issues</v>
      </c>
      <c r="AA29" s="144" t="s">
        <v>1032</v>
      </c>
      <c r="AB29" s="137" t="s">
        <v>1033</v>
      </c>
      <c r="AC29" s="137" t="s">
        <v>1067</v>
      </c>
    </row>
    <row r="30" spans="1:29" ht="72" x14ac:dyDescent="0.2">
      <c r="A30" s="113">
        <v>28</v>
      </c>
      <c r="B30" s="140">
        <v>1</v>
      </c>
      <c r="C30" s="130" t="str">
        <f>IF(COUNTIF(Components!$E$4:$E$989,B30)&gt;0,INDEX(Components!$G$4:$G$989, MATCH(B30,Components!$E$4:$E$989, 0)),"Enter valid code to the left")</f>
        <v>Capacity development for improved management</v>
      </c>
      <c r="D30" s="140">
        <v>3</v>
      </c>
      <c r="E30" s="130" t="str">
        <f t="array" ref="E30">IF(COUNTIFS(Components!$F$4:$F$989,D30,Components!$B$4:$B$989,B30)&gt;0,INDEX(Components!$G$4:$G$989, MATCH(B30&amp;D30,Components!$B$4:$B$989&amp;Components!$F$4:$F$989,0),0),"Enter the component code on the left")</f>
        <v>good coordination and communication within and across levels</v>
      </c>
      <c r="F30" s="140">
        <v>2</v>
      </c>
      <c r="G30" s="130" t="str">
        <f t="array" ref="G30">IF(COUNTIFS(Components!$H$4:$H$989,F30, Components!$C$4:$C$989,D30,Components!$B$4:$B$989,B30)&gt;0,INDEX(Components!$I$4:$I$989, MATCH(B30&amp;D30&amp;F30,Components!$B$4:$B$989&amp;Components!$C$4:$C$989&amp;Components!$H$4:$H$989,0),0),"")</f>
        <v>improved use of existing documentation centres and sharing platforms</v>
      </c>
      <c r="H30" s="138" t="s">
        <v>1068</v>
      </c>
      <c r="I30" s="138" t="s">
        <v>1069</v>
      </c>
      <c r="J30" s="141" t="s">
        <v>1066</v>
      </c>
      <c r="K30" s="141" t="s">
        <v>1070</v>
      </c>
      <c r="L30" s="141">
        <v>0</v>
      </c>
      <c r="M30" s="141">
        <v>0</v>
      </c>
      <c r="N30" s="141">
        <v>0.33</v>
      </c>
      <c r="O30" s="141">
        <v>0.33</v>
      </c>
      <c r="P30" s="141">
        <v>0.33</v>
      </c>
      <c r="Q30" s="252">
        <f t="shared" si="0"/>
        <v>0.99</v>
      </c>
      <c r="R30" s="138">
        <v>0</v>
      </c>
      <c r="S30" s="134">
        <f t="shared" si="3"/>
        <v>0</v>
      </c>
      <c r="T30" s="134">
        <f t="shared" si="3"/>
        <v>0</v>
      </c>
      <c r="U30" s="134">
        <f t="shared" si="3"/>
        <v>0</v>
      </c>
      <c r="V30" s="134">
        <f t="shared" si="3"/>
        <v>0</v>
      </c>
      <c r="W30" s="134">
        <f t="shared" si="3"/>
        <v>0</v>
      </c>
      <c r="X30" s="134">
        <f t="shared" si="2"/>
        <v>0</v>
      </c>
      <c r="Y30" s="148">
        <v>1.2</v>
      </c>
      <c r="Z30" s="136" t="str">
        <f>IF(Y30&gt;0,INDEX([4]KPI!$B$2:$B$61, MATCH(Y30,[4]KPI!$A$2:$A$61, 0)),"Enter KPI Reference No. to the left")</f>
        <v>Annual operational plans (all implementing bodies) that adequately address all relevant cross-issues</v>
      </c>
      <c r="AA30" s="144" t="s">
        <v>1032</v>
      </c>
      <c r="AB30" s="137" t="s">
        <v>1033</v>
      </c>
      <c r="AC30" s="137">
        <v>0</v>
      </c>
    </row>
    <row r="31" spans="1:29" ht="72" x14ac:dyDescent="0.2">
      <c r="A31" s="113">
        <v>29</v>
      </c>
      <c r="B31" s="140">
        <v>1</v>
      </c>
      <c r="C31" s="130" t="str">
        <f>IF(COUNTIF(Components!$E$4:$E$989,B31)&gt;0,INDEX(Components!$G$4:$G$989, MATCH(B31,Components!$E$4:$E$989, 0)),"Enter valid code to the left")</f>
        <v>Capacity development for improved management</v>
      </c>
      <c r="D31" s="140">
        <v>3</v>
      </c>
      <c r="E31" s="130" t="str">
        <f t="array" ref="E31">IF(COUNTIFS(Components!$F$4:$F$989,D31,Components!$B$4:$B$989,B31)&gt;0,INDEX(Components!$G$4:$G$989, MATCH(B31&amp;D31,Components!$B$4:$B$989&amp;Components!$F$4:$F$989,0),0),"Enter the component code on the left")</f>
        <v>good coordination and communication within and across levels</v>
      </c>
      <c r="F31" s="140">
        <v>2</v>
      </c>
      <c r="G31" s="130" t="str">
        <f t="array" ref="G31">IF(COUNTIFS(Components!$H$4:$H$989,F31, Components!$C$4:$C$989,D31,Components!$B$4:$B$989,B31)&gt;0,INDEX(Components!$I$4:$I$989, MATCH(B31&amp;D31&amp;F31,Components!$B$4:$B$989&amp;Components!$C$4:$C$989&amp;Components!$H$4:$H$989,0),0),"")</f>
        <v>improved use of existing documentation centres and sharing platforms</v>
      </c>
      <c r="H31" s="138" t="s">
        <v>1068</v>
      </c>
      <c r="I31" s="138" t="s">
        <v>1071</v>
      </c>
      <c r="J31" s="141" t="s">
        <v>1072</v>
      </c>
      <c r="K31" s="141" t="s">
        <v>1073</v>
      </c>
      <c r="L31" s="141">
        <v>0</v>
      </c>
      <c r="M31" s="141">
        <v>0</v>
      </c>
      <c r="N31" s="141">
        <v>500</v>
      </c>
      <c r="O31" s="141">
        <v>0</v>
      </c>
      <c r="P31" s="141">
        <v>0</v>
      </c>
      <c r="Q31" s="252">
        <f t="shared" si="0"/>
        <v>500</v>
      </c>
      <c r="R31" s="138">
        <v>100</v>
      </c>
      <c r="S31" s="134">
        <f t="shared" si="3"/>
        <v>0</v>
      </c>
      <c r="T31" s="134">
        <f t="shared" si="3"/>
        <v>0</v>
      </c>
      <c r="U31" s="134">
        <f t="shared" si="3"/>
        <v>50000</v>
      </c>
      <c r="V31" s="134">
        <f t="shared" si="3"/>
        <v>0</v>
      </c>
      <c r="W31" s="134">
        <f t="shared" si="3"/>
        <v>0</v>
      </c>
      <c r="X31" s="134">
        <f t="shared" si="2"/>
        <v>50000</v>
      </c>
      <c r="Y31" s="148">
        <v>1.2</v>
      </c>
      <c r="Z31" s="136" t="str">
        <f>IF(Y31&gt;0,INDEX([4]KPI!$B$2:$B$61, MATCH(Y31,[4]KPI!$A$2:$A$61, 0)),"Enter KPI Reference No. to the left")</f>
        <v>Annual operational plans (all implementing bodies) that adequately address all relevant cross-issues</v>
      </c>
      <c r="AA31" s="144" t="s">
        <v>1032</v>
      </c>
      <c r="AB31" s="137" t="s">
        <v>1033</v>
      </c>
      <c r="AC31" s="137" t="s">
        <v>1074</v>
      </c>
    </row>
    <row r="32" spans="1:29" ht="96" x14ac:dyDescent="0.2">
      <c r="A32" s="113">
        <v>30</v>
      </c>
      <c r="B32" s="140">
        <v>1</v>
      </c>
      <c r="C32" s="130" t="str">
        <f>IF(COUNTIF(Components!$E$4:$E$989,B32)&gt;0,INDEX(Components!$G$4:$G$989, MATCH(B32,Components!$E$4:$E$989, 0)),"Enter valid code to the left")</f>
        <v>Capacity development for improved management</v>
      </c>
      <c r="D32" s="140">
        <v>4</v>
      </c>
      <c r="E32" s="130" t="str">
        <f t="array" ref="E32">IF(COUNTIFS(Components!$F$4:$F$989,D32,Components!$B$4:$B$989,B32)&gt;0,INDEX(Components!$G$4:$G$989, MATCH(B32&amp;D32,Components!$B$4:$B$989&amp;Components!$F$4:$F$989,0),0),"Enter the component code on the left")</f>
        <v>adequate supply of staff with the right mix of skills in each post/level</v>
      </c>
      <c r="F32" s="140">
        <v>1</v>
      </c>
      <c r="G32" s="130" t="str">
        <f t="array" ref="G32">IF(COUNTIFS(Components!$H$4:$H$989,F32, Components!$C$4:$C$989,D32,Components!$B$4:$B$989,B32)&gt;0,INDEX(Components!$I$4:$I$989, MATCH(B32&amp;D32&amp;F32,Components!$B$4:$B$989&amp;Components!$C$4:$C$989&amp;Components!$H$4:$H$989,0),0),"")</f>
        <v>profiles and recruitment</v>
      </c>
      <c r="H32" s="131" t="s">
        <v>1075</v>
      </c>
      <c r="I32" s="147" t="s">
        <v>1076</v>
      </c>
      <c r="J32" s="131" t="s">
        <v>1077</v>
      </c>
      <c r="K32" s="147" t="s">
        <v>1078</v>
      </c>
      <c r="L32" s="149">
        <v>1</v>
      </c>
      <c r="M32" s="149">
        <v>3</v>
      </c>
      <c r="N32" s="147">
        <v>0</v>
      </c>
      <c r="O32" s="147">
        <v>0</v>
      </c>
      <c r="P32" s="147">
        <v>0</v>
      </c>
      <c r="Q32" s="252">
        <f t="shared" si="0"/>
        <v>4</v>
      </c>
      <c r="R32" s="147">
        <v>1250000</v>
      </c>
      <c r="S32" s="134">
        <f t="shared" si="3"/>
        <v>1250000</v>
      </c>
      <c r="T32" s="134">
        <f t="shared" si="3"/>
        <v>3750000</v>
      </c>
      <c r="U32" s="134">
        <f t="shared" si="3"/>
        <v>0</v>
      </c>
      <c r="V32" s="134">
        <f t="shared" si="3"/>
        <v>0</v>
      </c>
      <c r="W32" s="134">
        <f t="shared" si="3"/>
        <v>0</v>
      </c>
      <c r="X32" s="134">
        <f t="shared" si="2"/>
        <v>5000000</v>
      </c>
      <c r="Y32" s="144">
        <v>1.4</v>
      </c>
      <c r="Z32" s="136" t="str">
        <f>IF(Y32&gt;0,INDEX([4]KPI!$B$2:$B$61, MATCH(Y32,[4]KPI!$A$2:$A$61, 0)),"Enter KPI Reference No. to the left")</f>
        <v>ESDP V implementing 'units' (federal directorates and TVET agency, REBs and TVET agencies, universities) with multi-year strategic plan</v>
      </c>
      <c r="AA32" s="144" t="s">
        <v>3268</v>
      </c>
      <c r="AB32" s="137" t="s">
        <v>3252</v>
      </c>
      <c r="AC32" s="137" t="s">
        <v>1079</v>
      </c>
    </row>
    <row r="33" spans="1:29" ht="84" x14ac:dyDescent="0.2">
      <c r="A33" s="113">
        <v>31</v>
      </c>
      <c r="B33" s="140">
        <v>1</v>
      </c>
      <c r="C33" s="130" t="str">
        <f>IF(COUNTIF(Components!$E$4:$E$989,B33)&gt;0,INDEX(Components!$G$4:$G$989, MATCH(B33,Components!$E$4:$E$989, 0)),"Enter valid code to the left")</f>
        <v>Capacity development for improved management</v>
      </c>
      <c r="D33" s="140">
        <v>4</v>
      </c>
      <c r="E33" s="130" t="str">
        <f t="array" ref="E33">IF(COUNTIFS(Components!$F$4:$F$989,D33,Components!$B$4:$B$989,B33)&gt;0,INDEX(Components!$G$4:$G$989, MATCH(B33&amp;D33,Components!$B$4:$B$989&amp;Components!$F$4:$F$989,0),0),"Enter the component code on the left")</f>
        <v>adequate supply of staff with the right mix of skills in each post/level</v>
      </c>
      <c r="F33" s="140">
        <v>1</v>
      </c>
      <c r="G33" s="130" t="str">
        <f t="array" ref="G33">IF(COUNTIFS(Components!$H$4:$H$989,F33, Components!$C$4:$C$989,D33,Components!$B$4:$B$989,B33)&gt;0,INDEX(Components!$I$4:$I$989, MATCH(B33&amp;D33&amp;F33,Components!$B$4:$B$989&amp;Components!$C$4:$C$989&amp;Components!$H$4:$H$989,0),0),"")</f>
        <v>profiles and recruitment</v>
      </c>
      <c r="H33" s="131" t="s">
        <v>1075</v>
      </c>
      <c r="I33" s="138" t="s">
        <v>1080</v>
      </c>
      <c r="J33" s="131" t="s">
        <v>1077</v>
      </c>
      <c r="K33" s="141" t="s">
        <v>1081</v>
      </c>
      <c r="L33" s="147">
        <v>0</v>
      </c>
      <c r="M33" s="149">
        <v>0</v>
      </c>
      <c r="N33" s="149">
        <v>1</v>
      </c>
      <c r="O33" s="147">
        <v>0</v>
      </c>
      <c r="P33" s="147">
        <v>0</v>
      </c>
      <c r="Q33" s="252">
        <f t="shared" si="0"/>
        <v>1</v>
      </c>
      <c r="R33" s="138">
        <v>0</v>
      </c>
      <c r="S33" s="134">
        <f t="shared" si="3"/>
        <v>0</v>
      </c>
      <c r="T33" s="134">
        <f t="shared" si="3"/>
        <v>0</v>
      </c>
      <c r="U33" s="134">
        <f t="shared" si="3"/>
        <v>0</v>
      </c>
      <c r="V33" s="134">
        <f t="shared" si="3"/>
        <v>0</v>
      </c>
      <c r="W33" s="134">
        <f t="shared" si="3"/>
        <v>0</v>
      </c>
      <c r="X33" s="134">
        <f t="shared" si="2"/>
        <v>0</v>
      </c>
      <c r="Y33" s="144">
        <v>1.4</v>
      </c>
      <c r="Z33" s="136" t="str">
        <f>IF(Y33&gt;0,INDEX([4]KPI!$B$2:$B$61, MATCH(Y33,[4]KPI!$A$2:$A$61, 0)),"Enter KPI Reference No. to the left")</f>
        <v>ESDP V implementing 'units' (federal directorates and TVET agency, REBs and TVET agencies, universities) with multi-year strategic plan</v>
      </c>
      <c r="AA33" s="144" t="s">
        <v>3254</v>
      </c>
      <c r="AB33" s="137" t="s">
        <v>3252</v>
      </c>
      <c r="AC33" s="137">
        <v>0</v>
      </c>
    </row>
    <row r="34" spans="1:29" ht="84" x14ac:dyDescent="0.2">
      <c r="A34" s="113">
        <v>32</v>
      </c>
      <c r="B34" s="140">
        <v>1</v>
      </c>
      <c r="C34" s="130" t="str">
        <f>IF(COUNTIF(Components!$E$4:$E$989,B34)&gt;0,INDEX(Components!$G$4:$G$989, MATCH(B34,Components!$E$4:$E$989, 0)),"Enter valid code to the left")</f>
        <v>Capacity development for improved management</v>
      </c>
      <c r="D34" s="140">
        <v>4</v>
      </c>
      <c r="E34" s="130" t="str">
        <f t="array" ref="E34">IF(COUNTIFS(Components!$F$4:$F$989,D34,Components!$B$4:$B$989,B34)&gt;0,INDEX(Components!$G$4:$G$989, MATCH(B34&amp;D34,Components!$B$4:$B$989&amp;Components!$F$4:$F$989,0),0),"Enter the component code on the left")</f>
        <v>adequate supply of staff with the right mix of skills in each post/level</v>
      </c>
      <c r="F34" s="140">
        <v>1</v>
      </c>
      <c r="G34" s="130" t="str">
        <f t="array" ref="G34">IF(COUNTIFS(Components!$H$4:$H$989,F34, Components!$C$4:$C$989,D34,Components!$B$4:$B$989,B34)&gt;0,INDEX(Components!$I$4:$I$989, MATCH(B34&amp;D34&amp;F34,Components!$B$4:$B$989&amp;Components!$C$4:$C$989&amp;Components!$H$4:$H$989,0),0),"")</f>
        <v>profiles and recruitment</v>
      </c>
      <c r="H34" s="131" t="s">
        <v>1075</v>
      </c>
      <c r="I34" s="138" t="s">
        <v>1082</v>
      </c>
      <c r="J34" s="138" t="s">
        <v>1083</v>
      </c>
      <c r="K34" s="141" t="s">
        <v>1084</v>
      </c>
      <c r="L34" s="149">
        <v>1</v>
      </c>
      <c r="M34" s="149">
        <v>0</v>
      </c>
      <c r="N34" s="147">
        <v>0</v>
      </c>
      <c r="O34" s="147">
        <v>0</v>
      </c>
      <c r="P34" s="147">
        <v>0</v>
      </c>
      <c r="Q34" s="252">
        <f t="shared" si="0"/>
        <v>1</v>
      </c>
      <c r="R34" s="131">
        <v>1000000</v>
      </c>
      <c r="S34" s="134">
        <f t="shared" si="3"/>
        <v>1000000</v>
      </c>
      <c r="T34" s="134">
        <f t="shared" si="3"/>
        <v>0</v>
      </c>
      <c r="U34" s="134">
        <f t="shared" si="3"/>
        <v>0</v>
      </c>
      <c r="V34" s="134">
        <f t="shared" si="3"/>
        <v>0</v>
      </c>
      <c r="W34" s="134">
        <f t="shared" si="3"/>
        <v>0</v>
      </c>
      <c r="X34" s="134">
        <f t="shared" si="2"/>
        <v>1000000</v>
      </c>
      <c r="Y34" s="144">
        <v>1.4</v>
      </c>
      <c r="Z34" s="136" t="str">
        <f>IF(Y34&gt;0,INDEX([4]KPI!$B$2:$B$61, MATCH(Y34,[4]KPI!$A$2:$A$61, 0)),"Enter KPI Reference No. to the left")</f>
        <v>ESDP V implementing 'units' (federal directorates and TVET agency, REBs and TVET agencies, universities) with multi-year strategic plan</v>
      </c>
      <c r="AA34" s="144" t="s">
        <v>3254</v>
      </c>
      <c r="AB34" s="137" t="s">
        <v>3252</v>
      </c>
      <c r="AC34" s="137" t="s">
        <v>1085</v>
      </c>
    </row>
    <row r="35" spans="1:29" ht="84" x14ac:dyDescent="0.2">
      <c r="A35" s="113">
        <v>33</v>
      </c>
      <c r="B35" s="140">
        <v>1</v>
      </c>
      <c r="C35" s="130" t="str">
        <f>IF(COUNTIF(Components!$E$4:$E$989,B35)&gt;0,INDEX(Components!$G$4:$G$989, MATCH(B35,Components!$E$4:$E$989, 0)),"Enter valid code to the left")</f>
        <v>Capacity development for improved management</v>
      </c>
      <c r="D35" s="140">
        <v>4</v>
      </c>
      <c r="E35" s="130" t="str">
        <f t="array" ref="E35">IF(COUNTIFS(Components!$F$4:$F$989,D35,Components!$B$4:$B$989,B35)&gt;0,INDEX(Components!$G$4:$G$989, MATCH(B35&amp;D35,Components!$B$4:$B$989&amp;Components!$F$4:$F$989,0),0),"Enter the component code on the left")</f>
        <v>adequate supply of staff with the right mix of skills in each post/level</v>
      </c>
      <c r="F35" s="140">
        <v>1</v>
      </c>
      <c r="G35" s="130" t="str">
        <f t="array" ref="G35">IF(COUNTIFS(Components!$H$4:$H$989,F35, Components!$C$4:$C$989,D35,Components!$B$4:$B$989,B35)&gt;0,INDEX(Components!$I$4:$I$989, MATCH(B35&amp;D35&amp;F35,Components!$B$4:$B$989&amp;Components!$C$4:$C$989&amp;Components!$H$4:$H$989,0),0),"")</f>
        <v>profiles and recruitment</v>
      </c>
      <c r="H35" s="131" t="s">
        <v>1075</v>
      </c>
      <c r="I35" s="138" t="s">
        <v>1086</v>
      </c>
      <c r="J35" s="138" t="s">
        <v>1083</v>
      </c>
      <c r="K35" s="141" t="s">
        <v>1087</v>
      </c>
      <c r="L35" s="149">
        <v>0</v>
      </c>
      <c r="M35" s="149">
        <v>2686</v>
      </c>
      <c r="N35" s="141">
        <v>0</v>
      </c>
      <c r="O35" s="141">
        <v>0</v>
      </c>
      <c r="P35" s="141">
        <v>0</v>
      </c>
      <c r="Q35" s="252">
        <f t="shared" si="0"/>
        <v>2686</v>
      </c>
      <c r="R35" s="138">
        <v>1725</v>
      </c>
      <c r="S35" s="134">
        <f t="shared" si="3"/>
        <v>0</v>
      </c>
      <c r="T35" s="134">
        <f t="shared" si="3"/>
        <v>4633350</v>
      </c>
      <c r="U35" s="134">
        <f t="shared" si="3"/>
        <v>0</v>
      </c>
      <c r="V35" s="134">
        <f t="shared" si="3"/>
        <v>0</v>
      </c>
      <c r="W35" s="134">
        <f t="shared" si="3"/>
        <v>0</v>
      </c>
      <c r="X35" s="134">
        <f t="shared" si="2"/>
        <v>4633350</v>
      </c>
      <c r="Y35" s="144">
        <v>1.4</v>
      </c>
      <c r="Z35" s="136" t="str">
        <f>IF(Y35&gt;0,INDEX([4]KPI!$B$2:$B$61, MATCH(Y35,[4]KPI!$A$2:$A$61, 0)),"Enter KPI Reference No. to the left")</f>
        <v>ESDP V implementing 'units' (federal directorates and TVET agency, REBs and TVET agencies, universities) with multi-year strategic plan</v>
      </c>
      <c r="AA35" s="144" t="s">
        <v>89</v>
      </c>
      <c r="AB35" s="137" t="s">
        <v>3261</v>
      </c>
      <c r="AC35" s="137" t="s">
        <v>1088</v>
      </c>
    </row>
    <row r="36" spans="1:29" ht="84" x14ac:dyDescent="0.2">
      <c r="A36" s="113">
        <v>34</v>
      </c>
      <c r="B36" s="140">
        <v>1</v>
      </c>
      <c r="C36" s="130" t="str">
        <f>IF(COUNTIF(Components!$E$4:$E$989,B36)&gt;0,INDEX(Components!$G$4:$G$989, MATCH(B36,Components!$E$4:$E$989, 0)),"Enter valid code to the left")</f>
        <v>Capacity development for improved management</v>
      </c>
      <c r="D36" s="140">
        <v>4</v>
      </c>
      <c r="E36" s="130" t="str">
        <f t="array" ref="E36">IF(COUNTIFS(Components!$F$4:$F$989,D36,Components!$B$4:$B$989,B36)&gt;0,INDEX(Components!$G$4:$G$989, MATCH(B36&amp;D36,Components!$B$4:$B$989&amp;Components!$F$4:$F$989,0),0),"Enter the component code on the left")</f>
        <v>adequate supply of staff with the right mix of skills in each post/level</v>
      </c>
      <c r="F36" s="140">
        <v>2</v>
      </c>
      <c r="G36" s="130" t="str">
        <f t="array" ref="G36">IF(COUNTIFS(Components!$H$4:$H$989,F36, Components!$C$4:$C$989,D36,Components!$B$4:$B$989,B36)&gt;0,INDEX(Components!$I$4:$I$989, MATCH(B36&amp;D36&amp;F36,Components!$B$4:$B$989&amp;Components!$C$4:$C$989&amp;Components!$H$4:$H$989,0),0),"")</f>
        <v>professional development: mentoring, training and on-the-job support</v>
      </c>
      <c r="H36" s="138" t="s">
        <v>1089</v>
      </c>
      <c r="I36" s="138" t="s">
        <v>1090</v>
      </c>
      <c r="J36" s="138" t="s">
        <v>1091</v>
      </c>
      <c r="K36" s="141" t="s">
        <v>1092</v>
      </c>
      <c r="L36" s="147">
        <v>54980</v>
      </c>
      <c r="M36" s="147">
        <v>54980</v>
      </c>
      <c r="N36" s="147">
        <v>54980</v>
      </c>
      <c r="O36" s="147">
        <v>54980</v>
      </c>
      <c r="P36" s="141">
        <v>0</v>
      </c>
      <c r="Q36" s="252">
        <f t="shared" si="0"/>
        <v>219920</v>
      </c>
      <c r="R36" s="138">
        <v>3220</v>
      </c>
      <c r="S36" s="134">
        <f t="shared" si="3"/>
        <v>177035600</v>
      </c>
      <c r="T36" s="134">
        <f t="shared" si="3"/>
        <v>177035600</v>
      </c>
      <c r="U36" s="134">
        <f t="shared" si="3"/>
        <v>177035600</v>
      </c>
      <c r="V36" s="134">
        <f t="shared" si="3"/>
        <v>177035600</v>
      </c>
      <c r="W36" s="134">
        <f t="shared" si="3"/>
        <v>0</v>
      </c>
      <c r="X36" s="134">
        <f t="shared" si="2"/>
        <v>708142400</v>
      </c>
      <c r="Y36" s="144">
        <v>1.4</v>
      </c>
      <c r="Z36" s="136" t="str">
        <f>IF(Y36&gt;0,INDEX([4]KPI!$B$2:$B$61, MATCH(Y36,[4]KPI!$A$2:$A$61, 0)),"Enter KPI Reference No. to the left")</f>
        <v>ESDP V implementing 'units' (federal directorates and TVET agency, REBs and TVET agencies, universities) with multi-year strategic plan</v>
      </c>
      <c r="AA36" s="144" t="s">
        <v>3267</v>
      </c>
      <c r="AB36" s="137" t="s">
        <v>3262</v>
      </c>
      <c r="AC36" s="137" t="s">
        <v>1093</v>
      </c>
    </row>
    <row r="37" spans="1:29" ht="84" x14ac:dyDescent="0.2">
      <c r="A37" s="113">
        <v>35</v>
      </c>
      <c r="B37" s="140">
        <v>1</v>
      </c>
      <c r="C37" s="130" t="str">
        <f>IF(COUNTIF(Components!$E$4:$E$989,B37)&gt;0,INDEX(Components!$G$4:$G$989, MATCH(B37,Components!$E$4:$E$989, 0)),"Enter valid code to the left")</f>
        <v>Capacity development for improved management</v>
      </c>
      <c r="D37" s="140">
        <v>4</v>
      </c>
      <c r="E37" s="130" t="str">
        <f t="array" ref="E37">IF(COUNTIFS(Components!$F$4:$F$989,D37,Components!$B$4:$B$989,B37)&gt;0,INDEX(Components!$G$4:$G$989, MATCH(B37&amp;D37,Components!$B$4:$B$989&amp;Components!$F$4:$F$989,0),0),"Enter the component code on the left")</f>
        <v>adequate supply of staff with the right mix of skills in each post/level</v>
      </c>
      <c r="F37" s="140">
        <v>2</v>
      </c>
      <c r="G37" s="130" t="str">
        <f t="array" ref="G37">IF(COUNTIFS(Components!$H$4:$H$989,F37, Components!$C$4:$C$989,D37,Components!$B$4:$B$989,B37)&gt;0,INDEX(Components!$I$4:$I$989, MATCH(B37&amp;D37&amp;F37,Components!$B$4:$B$989&amp;Components!$C$4:$C$989&amp;Components!$H$4:$H$989,0),0),"")</f>
        <v>professional development: mentoring, training and on-the-job support</v>
      </c>
      <c r="H37" s="138" t="s">
        <v>1089</v>
      </c>
      <c r="I37" s="138" t="s">
        <v>1094</v>
      </c>
      <c r="J37" s="138" t="s">
        <v>1095</v>
      </c>
      <c r="K37" s="141" t="s">
        <v>1096</v>
      </c>
      <c r="L37" s="141">
        <v>0</v>
      </c>
      <c r="M37" s="141">
        <v>1</v>
      </c>
      <c r="N37" s="141">
        <v>0</v>
      </c>
      <c r="O37" s="141">
        <v>0</v>
      </c>
      <c r="P37" s="141">
        <v>0</v>
      </c>
      <c r="Q37" s="252">
        <f t="shared" si="0"/>
        <v>1</v>
      </c>
      <c r="R37" s="131">
        <v>100000</v>
      </c>
      <c r="S37" s="134">
        <f t="shared" si="3"/>
        <v>0</v>
      </c>
      <c r="T37" s="134">
        <f t="shared" si="3"/>
        <v>100000</v>
      </c>
      <c r="U37" s="134">
        <f t="shared" si="3"/>
        <v>0</v>
      </c>
      <c r="V37" s="134">
        <f t="shared" si="3"/>
        <v>0</v>
      </c>
      <c r="W37" s="134">
        <f t="shared" si="3"/>
        <v>0</v>
      </c>
      <c r="X37" s="134">
        <f t="shared" si="2"/>
        <v>100000</v>
      </c>
      <c r="Y37" s="144">
        <v>1.4</v>
      </c>
      <c r="Z37" s="136" t="str">
        <f>IF(Y37&gt;0,INDEX([4]KPI!$B$2:$B$61, MATCH(Y37,[4]KPI!$A$2:$A$61, 0)),"Enter KPI Reference No. to the left")</f>
        <v>ESDP V implementing 'units' (federal directorates and TVET agency, REBs and TVET agencies, universities) with multi-year strategic plan</v>
      </c>
      <c r="AA37" s="144" t="s">
        <v>89</v>
      </c>
      <c r="AB37" s="138" t="s">
        <v>3263</v>
      </c>
      <c r="AC37" s="137">
        <v>0</v>
      </c>
    </row>
    <row r="38" spans="1:29" ht="84" x14ac:dyDescent="0.2">
      <c r="A38" s="113">
        <v>36</v>
      </c>
      <c r="B38" s="140">
        <v>1</v>
      </c>
      <c r="C38" s="130" t="str">
        <f>IF(COUNTIF(Components!$E$4:$E$989,B38)&gt;0,INDEX(Components!$G$4:$G$989, MATCH(B38,Components!$E$4:$E$989, 0)),"Enter valid code to the left")</f>
        <v>Capacity development for improved management</v>
      </c>
      <c r="D38" s="140">
        <v>4</v>
      </c>
      <c r="E38" s="130" t="str">
        <f t="array" ref="E38">IF(COUNTIFS(Components!$F$4:$F$989,D38,Components!$B$4:$B$989,B38)&gt;0,INDEX(Components!$G$4:$G$989, MATCH(B38&amp;D38,Components!$B$4:$B$989&amp;Components!$F$4:$F$989,0),0),"Enter the component code on the left")</f>
        <v>adequate supply of staff with the right mix of skills in each post/level</v>
      </c>
      <c r="F38" s="140">
        <v>2</v>
      </c>
      <c r="G38" s="130" t="str">
        <f t="array" ref="G38">IF(COUNTIFS(Components!$H$4:$H$989,F38, Components!$C$4:$C$989,D38,Components!$B$4:$B$989,B38)&gt;0,INDEX(Components!$I$4:$I$989, MATCH(B38&amp;D38&amp;F38,Components!$B$4:$B$989&amp;Components!$C$4:$C$989&amp;Components!$H$4:$H$989,0),0),"")</f>
        <v>professional development: mentoring, training and on-the-job support</v>
      </c>
      <c r="H38" s="138" t="s">
        <v>1089</v>
      </c>
      <c r="I38" s="138" t="s">
        <v>1097</v>
      </c>
      <c r="J38" s="138" t="s">
        <v>1095</v>
      </c>
      <c r="K38" s="141" t="s">
        <v>1098</v>
      </c>
      <c r="L38" s="141">
        <v>0</v>
      </c>
      <c r="M38" s="141">
        <v>980</v>
      </c>
      <c r="N38" s="141">
        <v>0</v>
      </c>
      <c r="O38" s="141">
        <v>0</v>
      </c>
      <c r="P38" s="141">
        <v>0</v>
      </c>
      <c r="Q38" s="252">
        <f t="shared" si="0"/>
        <v>980</v>
      </c>
      <c r="R38" s="138">
        <v>1175</v>
      </c>
      <c r="S38" s="134">
        <f t="shared" si="3"/>
        <v>0</v>
      </c>
      <c r="T38" s="134">
        <f t="shared" si="3"/>
        <v>1151500</v>
      </c>
      <c r="U38" s="134">
        <f t="shared" si="3"/>
        <v>0</v>
      </c>
      <c r="V38" s="134">
        <f t="shared" si="3"/>
        <v>0</v>
      </c>
      <c r="W38" s="134">
        <f t="shared" si="3"/>
        <v>0</v>
      </c>
      <c r="X38" s="134">
        <f t="shared" si="2"/>
        <v>1151500</v>
      </c>
      <c r="Y38" s="144">
        <v>1.4</v>
      </c>
      <c r="Z38" s="136" t="str">
        <f>IF(Y38&gt;0,INDEX([4]KPI!$B$2:$B$61, MATCH(Y38,[4]KPI!$A$2:$A$61, 0)),"Enter KPI Reference No. to the left")</f>
        <v>ESDP V implementing 'units' (federal directorates and TVET agency, REBs and TVET agencies, universities) with multi-year strategic plan</v>
      </c>
      <c r="AA38" s="144" t="s">
        <v>89</v>
      </c>
      <c r="AB38" s="137" t="s">
        <v>3264</v>
      </c>
      <c r="AC38" s="137">
        <v>0</v>
      </c>
    </row>
    <row r="39" spans="1:29" ht="84" x14ac:dyDescent="0.2">
      <c r="A39" s="113">
        <v>37</v>
      </c>
      <c r="B39" s="140">
        <v>1</v>
      </c>
      <c r="C39" s="130" t="str">
        <f>IF(COUNTIF(Components!$E$4:$E$989,B39)&gt;0,INDEX(Components!$G$4:$G$989, MATCH(B39,Components!$E$4:$E$989, 0)),"Enter valid code to the left")</f>
        <v>Capacity development for improved management</v>
      </c>
      <c r="D39" s="140">
        <v>4</v>
      </c>
      <c r="E39" s="130" t="str">
        <f t="array" ref="E39">IF(COUNTIFS(Components!$F$4:$F$989,D39,Components!$B$4:$B$989,B39)&gt;0,INDEX(Components!$G$4:$G$989, MATCH(B39&amp;D39,Components!$B$4:$B$989&amp;Components!$F$4:$F$989,0),0),"Enter the component code on the left")</f>
        <v>adequate supply of staff with the right mix of skills in each post/level</v>
      </c>
      <c r="F39" s="140">
        <v>2</v>
      </c>
      <c r="G39" s="130" t="str">
        <f t="array" ref="G39">IF(COUNTIFS(Components!$H$4:$H$989,F39, Components!$C$4:$C$989,D39,Components!$B$4:$B$989,B39)&gt;0,INDEX(Components!$I$4:$I$989, MATCH(B39&amp;D39&amp;F39,Components!$B$4:$B$989&amp;Components!$C$4:$C$989&amp;Components!$H$4:$H$989,0),0),"")</f>
        <v>professional development: mentoring, training and on-the-job support</v>
      </c>
      <c r="H39" s="138" t="s">
        <v>1089</v>
      </c>
      <c r="I39" s="138" t="s">
        <v>1099</v>
      </c>
      <c r="J39" s="138" t="s">
        <v>1095</v>
      </c>
      <c r="K39" s="141" t="s">
        <v>1100</v>
      </c>
      <c r="L39" s="141">
        <v>0</v>
      </c>
      <c r="M39" s="141">
        <v>0</v>
      </c>
      <c r="N39" s="141">
        <v>0</v>
      </c>
      <c r="O39" s="141">
        <v>0</v>
      </c>
      <c r="P39" s="141">
        <v>1</v>
      </c>
      <c r="Q39" s="252">
        <f t="shared" si="0"/>
        <v>1</v>
      </c>
      <c r="R39" s="131">
        <v>350000</v>
      </c>
      <c r="S39" s="134">
        <f t="shared" si="3"/>
        <v>0</v>
      </c>
      <c r="T39" s="134">
        <f t="shared" si="3"/>
        <v>0</v>
      </c>
      <c r="U39" s="134">
        <f t="shared" si="3"/>
        <v>0</v>
      </c>
      <c r="V39" s="134">
        <f t="shared" si="3"/>
        <v>0</v>
      </c>
      <c r="W39" s="134">
        <f t="shared" si="3"/>
        <v>350000</v>
      </c>
      <c r="X39" s="134">
        <f t="shared" si="2"/>
        <v>350000</v>
      </c>
      <c r="Y39" s="144">
        <v>1.4</v>
      </c>
      <c r="Z39" s="136" t="str">
        <f>IF(Y39&gt;0,INDEX([4]KPI!$B$2:$B$61, MATCH(Y39,[4]KPI!$A$2:$A$61, 0)),"Enter KPI Reference No. to the left")</f>
        <v>ESDP V implementing 'units' (federal directorates and TVET agency, REBs and TVET agencies, universities) with multi-year strategic plan</v>
      </c>
      <c r="AA39" s="144" t="s">
        <v>89</v>
      </c>
      <c r="AB39" s="137" t="s">
        <v>3265</v>
      </c>
      <c r="AC39" s="137">
        <v>0</v>
      </c>
    </row>
    <row r="40" spans="1:29" ht="84" x14ac:dyDescent="0.2">
      <c r="A40" s="113">
        <v>38</v>
      </c>
      <c r="B40" s="140">
        <v>1</v>
      </c>
      <c r="C40" s="130" t="str">
        <f>IF(COUNTIF(Components!$E$4:$E$989,B40)&gt;0,INDEX(Components!$G$4:$G$989, MATCH(B40,Components!$E$4:$E$989, 0)),"Enter valid code to the left")</f>
        <v>Capacity development for improved management</v>
      </c>
      <c r="D40" s="140">
        <v>4</v>
      </c>
      <c r="E40" s="130" t="str">
        <f t="array" ref="E40">IF(COUNTIFS(Components!$F$4:$F$989,D40,Components!$B$4:$B$989,B40)&gt;0,INDEX(Components!$G$4:$G$989, MATCH(B40&amp;D40,Components!$B$4:$B$989&amp;Components!$F$4:$F$989,0),0),"Enter the component code on the left")</f>
        <v>adequate supply of staff with the right mix of skills in each post/level</v>
      </c>
      <c r="F40" s="140">
        <v>2</v>
      </c>
      <c r="G40" s="130" t="str">
        <f t="array" ref="G40">IF(COUNTIFS(Components!$H$4:$H$989,F40, Components!$C$4:$C$989,D40,Components!$B$4:$B$989,B40)&gt;0,INDEX(Components!$I$4:$I$989, MATCH(B40&amp;D40&amp;F40,Components!$B$4:$B$989&amp;Components!$C$4:$C$989&amp;Components!$H$4:$H$989,0),0),"")</f>
        <v>professional development: mentoring, training and on-the-job support</v>
      </c>
      <c r="H40" s="138" t="s">
        <v>1089</v>
      </c>
      <c r="I40" s="138" t="s">
        <v>1101</v>
      </c>
      <c r="J40" s="138" t="s">
        <v>1102</v>
      </c>
      <c r="K40" s="138" t="s">
        <v>1103</v>
      </c>
      <c r="L40" s="141">
        <v>0</v>
      </c>
      <c r="M40" s="141">
        <v>1</v>
      </c>
      <c r="N40" s="141">
        <v>0</v>
      </c>
      <c r="O40" s="141">
        <v>0</v>
      </c>
      <c r="P40" s="141">
        <v>0</v>
      </c>
      <c r="Q40" s="252">
        <f t="shared" si="0"/>
        <v>1</v>
      </c>
      <c r="R40" s="150">
        <v>100000</v>
      </c>
      <c r="S40" s="134">
        <f t="shared" si="3"/>
        <v>0</v>
      </c>
      <c r="T40" s="134">
        <f t="shared" si="3"/>
        <v>100000</v>
      </c>
      <c r="U40" s="134">
        <f t="shared" si="3"/>
        <v>0</v>
      </c>
      <c r="V40" s="134">
        <f t="shared" si="3"/>
        <v>0</v>
      </c>
      <c r="W40" s="134">
        <f t="shared" si="3"/>
        <v>0</v>
      </c>
      <c r="X40" s="134">
        <f t="shared" si="2"/>
        <v>100000</v>
      </c>
      <c r="Y40" s="144">
        <v>1.4</v>
      </c>
      <c r="Z40" s="136" t="str">
        <f>IF(Y40&gt;0,INDEX([4]KPI!$B$2:$B$61, MATCH(Y40,[4]KPI!$A$2:$A$61, 0)),"Enter KPI Reference No. to the left")</f>
        <v>ESDP V implementing 'units' (federal directorates and TVET agency, REBs and TVET agencies, universities) with multi-year strategic plan</v>
      </c>
      <c r="AA40" s="144" t="s">
        <v>89</v>
      </c>
      <c r="AB40" s="137" t="s">
        <v>1104</v>
      </c>
      <c r="AC40" s="137">
        <v>0</v>
      </c>
    </row>
    <row r="41" spans="1:29" ht="84" x14ac:dyDescent="0.2">
      <c r="A41" s="113">
        <v>39</v>
      </c>
      <c r="B41" s="140">
        <v>1</v>
      </c>
      <c r="C41" s="130" t="str">
        <f>IF(COUNTIF(Components!$E$4:$E$989,B41)&gt;0,INDEX(Components!$G$4:$G$989, MATCH(B41,Components!$E$4:$E$989, 0)),"Enter valid code to the left")</f>
        <v>Capacity development for improved management</v>
      </c>
      <c r="D41" s="140">
        <v>4</v>
      </c>
      <c r="E41" s="130" t="str">
        <f t="array" ref="E41">IF(COUNTIFS(Components!$F$4:$F$989,D41,Components!$B$4:$B$989,B41)&gt;0,INDEX(Components!$G$4:$G$989, MATCH(B41&amp;D41,Components!$B$4:$B$989&amp;Components!$F$4:$F$989,0),0),"Enter the component code on the left")</f>
        <v>adequate supply of staff with the right mix of skills in each post/level</v>
      </c>
      <c r="F41" s="140">
        <v>2</v>
      </c>
      <c r="G41" s="130" t="str">
        <f t="array" ref="G41">IF(COUNTIFS(Components!$H$4:$H$989,F41, Components!$C$4:$C$989,D41,Components!$B$4:$B$989,B41)&gt;0,INDEX(Components!$I$4:$I$989, MATCH(B41&amp;D41&amp;F41,Components!$B$4:$B$989&amp;Components!$C$4:$C$989&amp;Components!$H$4:$H$989,0),0),"")</f>
        <v>professional development: mentoring, training and on-the-job support</v>
      </c>
      <c r="H41" s="138" t="s">
        <v>1089</v>
      </c>
      <c r="I41" s="138" t="s">
        <v>1105</v>
      </c>
      <c r="J41" s="138" t="s">
        <v>1102</v>
      </c>
      <c r="K41" s="138" t="s">
        <v>1106</v>
      </c>
      <c r="L41" s="141">
        <v>0</v>
      </c>
      <c r="M41" s="141">
        <v>1</v>
      </c>
      <c r="N41" s="141">
        <v>0</v>
      </c>
      <c r="O41" s="141">
        <v>0</v>
      </c>
      <c r="P41" s="141">
        <v>0</v>
      </c>
      <c r="Q41" s="252">
        <f t="shared" si="0"/>
        <v>1</v>
      </c>
      <c r="R41" s="131">
        <v>500000</v>
      </c>
      <c r="S41" s="134">
        <f t="shared" si="3"/>
        <v>0</v>
      </c>
      <c r="T41" s="134">
        <f t="shared" si="3"/>
        <v>500000</v>
      </c>
      <c r="U41" s="134">
        <f t="shared" si="3"/>
        <v>0</v>
      </c>
      <c r="V41" s="134">
        <f t="shared" si="3"/>
        <v>0</v>
      </c>
      <c r="W41" s="134">
        <f t="shared" si="3"/>
        <v>0</v>
      </c>
      <c r="X41" s="134">
        <f t="shared" si="2"/>
        <v>500000</v>
      </c>
      <c r="Y41" s="144">
        <v>1.4</v>
      </c>
      <c r="Z41" s="136" t="str">
        <f>IF(Y41&gt;0,INDEX([4]KPI!$B$2:$B$61, MATCH(Y41,[4]KPI!$A$2:$A$61, 0)),"Enter KPI Reference No. to the left")</f>
        <v>ESDP V implementing 'units' (federal directorates and TVET agency, REBs and TVET agencies, universities) with multi-year strategic plan</v>
      </c>
      <c r="AA41" s="144" t="s">
        <v>3266</v>
      </c>
      <c r="AB41" s="137" t="s">
        <v>1104</v>
      </c>
      <c r="AC41" s="137" t="s">
        <v>1107</v>
      </c>
    </row>
    <row r="42" spans="1:29" ht="84" x14ac:dyDescent="0.2">
      <c r="A42" s="113">
        <v>40</v>
      </c>
      <c r="B42" s="140">
        <v>1</v>
      </c>
      <c r="C42" s="130" t="str">
        <f>IF(COUNTIF(Components!$E$4:$E$989,B42)&gt;0,INDEX(Components!$G$4:$G$989, MATCH(B42,Components!$E$4:$E$989, 0)),"Enter valid code to the left")</f>
        <v>Capacity development for improved management</v>
      </c>
      <c r="D42" s="140">
        <v>5</v>
      </c>
      <c r="E42" s="130" t="str">
        <f t="array" ref="E42">IF(COUNTIFS(Components!$F$4:$F$989,D42,Components!$B$4:$B$989,B42)&gt;0,INDEX(Components!$G$4:$G$989, MATCH(B42&amp;D42,Components!$B$4:$B$989&amp;Components!$F$4:$F$989,0),0),"Enter the component code on the left")</f>
        <v>resources and conditions of work</v>
      </c>
      <c r="F42" s="140">
        <v>0</v>
      </c>
      <c r="G42" s="130" t="str">
        <f t="array" ref="G42">IF(COUNTIFS(Components!$H$4:$H$989,F42, Components!$C$4:$C$989,D42,Components!$B$4:$B$989,B42)&gt;0,INDEX(Components!$I$4:$I$989, MATCH(B42&amp;D42&amp;F42,Components!$B$4:$B$989&amp;Components!$C$4:$C$989&amp;Components!$H$4:$H$989,0),0),"")</f>
        <v/>
      </c>
      <c r="H42" s="138" t="s">
        <v>1108</v>
      </c>
      <c r="I42" s="138" t="s">
        <v>1109</v>
      </c>
      <c r="J42" s="138" t="s">
        <v>1110</v>
      </c>
      <c r="K42" s="141" t="s">
        <v>1111</v>
      </c>
      <c r="L42" s="141">
        <v>0</v>
      </c>
      <c r="M42" s="141">
        <v>1</v>
      </c>
      <c r="N42" s="141">
        <v>0</v>
      </c>
      <c r="O42" s="141">
        <v>0</v>
      </c>
      <c r="P42" s="141">
        <v>0</v>
      </c>
      <c r="Q42" s="252">
        <f t="shared" si="0"/>
        <v>1</v>
      </c>
      <c r="R42" s="131">
        <v>250000</v>
      </c>
      <c r="S42" s="134">
        <f t="shared" si="3"/>
        <v>0</v>
      </c>
      <c r="T42" s="134">
        <f t="shared" si="3"/>
        <v>250000</v>
      </c>
      <c r="U42" s="134">
        <f t="shared" si="3"/>
        <v>0</v>
      </c>
      <c r="V42" s="134">
        <f t="shared" si="3"/>
        <v>0</v>
      </c>
      <c r="W42" s="134">
        <f t="shared" si="3"/>
        <v>0</v>
      </c>
      <c r="X42" s="134">
        <f t="shared" si="2"/>
        <v>250000</v>
      </c>
      <c r="Y42" s="144">
        <v>1.4</v>
      </c>
      <c r="Z42" s="136" t="str">
        <f>IF(Y42&gt;0,INDEX([4]KPI!$B$2:$B$61, MATCH(Y42,[4]KPI!$A$2:$A$61, 0)),"Enter KPI Reference No. to the left")</f>
        <v>ESDP V implementing 'units' (federal directorates and TVET agency, REBs and TVET agencies, universities) with multi-year strategic plan</v>
      </c>
      <c r="AA42" s="144" t="s">
        <v>89</v>
      </c>
      <c r="AB42" s="137" t="s">
        <v>3263</v>
      </c>
      <c r="AC42" s="137" t="s">
        <v>1112</v>
      </c>
    </row>
    <row r="43" spans="1:29" ht="84" x14ac:dyDescent="0.2">
      <c r="A43" s="113">
        <v>41</v>
      </c>
      <c r="B43" s="140">
        <v>1</v>
      </c>
      <c r="C43" s="130" t="str">
        <f>IF(COUNTIF(Components!$E$4:$E$989,B43)&gt;0,INDEX(Components!$G$4:$G$989, MATCH(B43,Components!$E$4:$E$989, 0)),"Enter valid code to the left")</f>
        <v>Capacity development for improved management</v>
      </c>
      <c r="D43" s="140">
        <v>5</v>
      </c>
      <c r="E43" s="130" t="str">
        <f t="array" ref="E43">IF(COUNTIFS(Components!$F$4:$F$989,D43,Components!$B$4:$B$989,B43)&gt;0,INDEX(Components!$G$4:$G$989, MATCH(B43&amp;D43,Components!$B$4:$B$989&amp;Components!$F$4:$F$989,0),0),"Enter the component code on the left")</f>
        <v>resources and conditions of work</v>
      </c>
      <c r="F43" s="140">
        <v>0</v>
      </c>
      <c r="G43" s="130" t="str">
        <f t="array" ref="G43">IF(COUNTIFS(Components!$H$4:$H$989,F43, Components!$C$4:$C$989,D43,Components!$B$4:$B$989,B43)&gt;0,INDEX(Components!$I$4:$I$989, MATCH(B43&amp;D43&amp;F43,Components!$B$4:$B$989&amp;Components!$C$4:$C$989&amp;Components!$H$4:$H$989,0),0),"")</f>
        <v/>
      </c>
      <c r="H43" s="138" t="s">
        <v>1108</v>
      </c>
      <c r="I43" s="138" t="s">
        <v>1113</v>
      </c>
      <c r="J43" s="138" t="s">
        <v>1114</v>
      </c>
      <c r="K43" s="141" t="s">
        <v>1115</v>
      </c>
      <c r="L43" s="141">
        <v>0</v>
      </c>
      <c r="M43" s="141">
        <v>0</v>
      </c>
      <c r="N43" s="141">
        <v>1</v>
      </c>
      <c r="O43" s="141">
        <v>0</v>
      </c>
      <c r="P43" s="141">
        <v>0</v>
      </c>
      <c r="Q43" s="252">
        <f t="shared" si="0"/>
        <v>1</v>
      </c>
      <c r="R43" s="131">
        <v>500000</v>
      </c>
      <c r="S43" s="134">
        <f t="shared" si="3"/>
        <v>0</v>
      </c>
      <c r="T43" s="134">
        <f t="shared" si="3"/>
        <v>0</v>
      </c>
      <c r="U43" s="134">
        <f t="shared" si="3"/>
        <v>500000</v>
      </c>
      <c r="V43" s="134">
        <f t="shared" si="3"/>
        <v>0</v>
      </c>
      <c r="W43" s="134">
        <f t="shared" si="3"/>
        <v>0</v>
      </c>
      <c r="X43" s="134">
        <f t="shared" si="2"/>
        <v>500000</v>
      </c>
      <c r="Y43" s="144">
        <v>1.4</v>
      </c>
      <c r="Z43" s="136" t="str">
        <f>IF(Y43&gt;0,INDEX([4]KPI!$B$2:$B$61, MATCH(Y43,[4]KPI!$A$2:$A$61, 0)),"Enter KPI Reference No. to the left")</f>
        <v>ESDP V implementing 'units' (federal directorates and TVET agency, REBs and TVET agencies, universities) with multi-year strategic plan</v>
      </c>
      <c r="AA43" s="144" t="s">
        <v>89</v>
      </c>
      <c r="AB43" s="137" t="s">
        <v>1104</v>
      </c>
      <c r="AC43" s="137" t="s">
        <v>1116</v>
      </c>
    </row>
    <row r="44" spans="1:29" ht="36" hidden="1" x14ac:dyDescent="0.2">
      <c r="A44" s="113">
        <v>40</v>
      </c>
      <c r="B44" s="129"/>
      <c r="C44" s="130" t="str">
        <f>IF(COUNTIF(Components!$E$4:$E$989,B44)&gt;0,INDEX(Components!$G$4:$G$989, MATCH(B44,Components!$E$4:$E$989, 0)),"Enter valid code to the left")</f>
        <v>Enter valid code to the left</v>
      </c>
      <c r="D44" s="129"/>
      <c r="E44" s="130" t="str">
        <f t="array" ref="E44">IF(COUNTIFS(Components!$F$4:$F$989,D44,Components!$B$4:$B$989,B44)&gt;0,INDEX(Components!$G$4:$G$989, MATCH(B44&amp;D44,Components!$B$4:$B$989&amp;Components!$F$4:$F$989,0),0),"Enter the component code on the left")</f>
        <v>Enter the component code on the left</v>
      </c>
      <c r="F44" s="129"/>
      <c r="G44" s="130" t="str">
        <f t="array" ref="G44">IF(COUNTIFS(Components!$H$4:$H$989,F44, Components!$C$4:$C$989,D44,Components!$B$4:$B$989,B44)&gt;0,INDEX(Components!$I$4:$I$989, MATCH(B44&amp;D44&amp;F44,Components!$B$4:$B$989&amp;Components!$C$4:$C$989&amp;Components!$H$4:$H$989,0),0),"")</f>
        <v/>
      </c>
      <c r="H44" s="138"/>
      <c r="I44" s="138"/>
      <c r="J44" s="138"/>
      <c r="K44" s="138"/>
      <c r="L44" s="138"/>
      <c r="M44" s="138"/>
      <c r="N44" s="138"/>
      <c r="O44" s="138"/>
      <c r="P44" s="138"/>
      <c r="Q44" s="252">
        <f t="shared" si="0"/>
        <v>0</v>
      </c>
      <c r="R44" s="138"/>
      <c r="S44" s="134">
        <f t="shared" si="3"/>
        <v>0</v>
      </c>
      <c r="T44" s="134">
        <f t="shared" si="3"/>
        <v>0</v>
      </c>
      <c r="U44" s="134">
        <f t="shared" si="3"/>
        <v>0</v>
      </c>
      <c r="V44" s="134">
        <f t="shared" si="3"/>
        <v>0</v>
      </c>
      <c r="W44" s="134">
        <f t="shared" si="3"/>
        <v>0</v>
      </c>
      <c r="X44" s="134">
        <f t="shared" si="2"/>
        <v>0</v>
      </c>
      <c r="Y44" s="135"/>
      <c r="Z44" s="136" t="str">
        <f>IF(Y44&gt;0,INDEX([4]KPI!$B$2:$B$61, MATCH(Y44,[4]KPI!$A$2:$A$61, 0)),"Enter KPI Reference No. to the left")</f>
        <v>Enter KPI Reference No. to the left</v>
      </c>
      <c r="AA44" s="135"/>
      <c r="AB44" s="137"/>
      <c r="AC44" s="137"/>
    </row>
    <row r="45" spans="1:29" ht="36" hidden="1" x14ac:dyDescent="0.2">
      <c r="A45" s="113">
        <v>41</v>
      </c>
      <c r="B45" s="129"/>
      <c r="C45" s="130" t="str">
        <f>IF(COUNTIF(Components!$E$4:$E$989,B45)&gt;0,INDEX(Components!$G$4:$G$989, MATCH(B45,Components!$E$4:$E$989, 0)),"Enter valid code to the left")</f>
        <v>Enter valid code to the left</v>
      </c>
      <c r="D45" s="129"/>
      <c r="E45" s="130" t="str">
        <f t="array" ref="E45">IF(COUNTIFS(Components!$F$4:$F$989,D45,Components!$B$4:$B$989,B45)&gt;0,INDEX(Components!$G$4:$G$989, MATCH(B45&amp;D45,Components!$B$4:$B$989&amp;Components!$F$4:$F$989,0),0),"Enter the component code on the left")</f>
        <v>Enter the component code on the left</v>
      </c>
      <c r="F45" s="129"/>
      <c r="G45" s="130" t="str">
        <f t="array" ref="G45">IF(COUNTIFS(Components!$H$4:$H$989,F45, Components!$C$4:$C$989,D45,Components!$B$4:$B$989,B45)&gt;0,INDEX(Components!$I$4:$I$989, MATCH(B45&amp;D45&amp;F45,Components!$B$4:$B$989&amp;Components!$C$4:$C$989&amp;Components!$H$4:$H$989,0),0),"")</f>
        <v/>
      </c>
      <c r="H45" s="138"/>
      <c r="I45" s="138"/>
      <c r="J45" s="138"/>
      <c r="K45" s="138"/>
      <c r="L45" s="138"/>
      <c r="M45" s="138"/>
      <c r="N45" s="138"/>
      <c r="O45" s="138"/>
      <c r="P45" s="138"/>
      <c r="Q45" s="252">
        <f t="shared" si="0"/>
        <v>0</v>
      </c>
      <c r="R45" s="138"/>
      <c r="S45" s="134">
        <f t="shared" si="3"/>
        <v>0</v>
      </c>
      <c r="T45" s="134">
        <f t="shared" si="3"/>
        <v>0</v>
      </c>
      <c r="U45" s="134">
        <f t="shared" si="3"/>
        <v>0</v>
      </c>
      <c r="V45" s="134">
        <f t="shared" si="3"/>
        <v>0</v>
      </c>
      <c r="W45" s="134">
        <f t="shared" si="3"/>
        <v>0</v>
      </c>
      <c r="X45" s="134">
        <f t="shared" si="2"/>
        <v>0</v>
      </c>
      <c r="Y45" s="135"/>
      <c r="Z45" s="136" t="str">
        <f>IF(Y45&gt;0,INDEX([4]KPI!$B$2:$B$61, MATCH(Y45,[4]KPI!$A$2:$A$61, 0)),"Enter KPI Reference No. to the left")</f>
        <v>Enter KPI Reference No. to the left</v>
      </c>
      <c r="AA45" s="135"/>
      <c r="AB45" s="137"/>
      <c r="AC45" s="137"/>
    </row>
    <row r="46" spans="1:29" ht="36" hidden="1" x14ac:dyDescent="0.2">
      <c r="A46" s="113">
        <v>42</v>
      </c>
      <c r="B46" s="129"/>
      <c r="C46" s="130" t="str">
        <f>IF(COUNTIF(Components!$E$4:$E$989,B46)&gt;0,INDEX(Components!$G$4:$G$989, MATCH(B46,Components!$E$4:$E$989, 0)),"Enter valid code to the left")</f>
        <v>Enter valid code to the left</v>
      </c>
      <c r="D46" s="129"/>
      <c r="E46" s="130" t="str">
        <f t="array" ref="E46">IF(COUNTIFS(Components!$F$4:$F$989,D46,Components!$B$4:$B$989,B46)&gt;0,INDEX(Components!$G$4:$G$989, MATCH(B46&amp;D46,Components!$B$4:$B$989&amp;Components!$F$4:$F$989,0),0),"Enter the component code on the left")</f>
        <v>Enter the component code on the left</v>
      </c>
      <c r="F46" s="129"/>
      <c r="G46" s="130" t="str">
        <f t="array" ref="G46">IF(COUNTIFS(Components!$H$4:$H$989,F46, Components!$C$4:$C$989,D46,Components!$B$4:$B$989,B46)&gt;0,INDEX(Components!$I$4:$I$989, MATCH(B46&amp;D46&amp;F46,Components!$B$4:$B$989&amp;Components!$C$4:$C$989&amp;Components!$H$4:$H$989,0),0),"")</f>
        <v/>
      </c>
      <c r="H46" s="138"/>
      <c r="I46" s="138"/>
      <c r="J46" s="138"/>
      <c r="K46" s="138"/>
      <c r="L46" s="138"/>
      <c r="M46" s="138"/>
      <c r="N46" s="138"/>
      <c r="O46" s="138"/>
      <c r="P46" s="138"/>
      <c r="Q46" s="252">
        <f t="shared" si="0"/>
        <v>0</v>
      </c>
      <c r="R46" s="138"/>
      <c r="S46" s="134">
        <f t="shared" si="3"/>
        <v>0</v>
      </c>
      <c r="T46" s="134">
        <f t="shared" si="3"/>
        <v>0</v>
      </c>
      <c r="U46" s="134">
        <f t="shared" si="3"/>
        <v>0</v>
      </c>
      <c r="V46" s="134">
        <f t="shared" si="3"/>
        <v>0</v>
      </c>
      <c r="W46" s="134">
        <f t="shared" si="3"/>
        <v>0</v>
      </c>
      <c r="X46" s="134">
        <f t="shared" si="2"/>
        <v>0</v>
      </c>
      <c r="Y46" s="135"/>
      <c r="Z46" s="136" t="str">
        <f>IF(Y46&gt;0,INDEX([4]KPI!$B$2:$B$61, MATCH(Y46,[4]KPI!$A$2:$A$61, 0)),"Enter KPI Reference No. to the left")</f>
        <v>Enter KPI Reference No. to the left</v>
      </c>
      <c r="AA46" s="135"/>
      <c r="AB46" s="137"/>
      <c r="AC46" s="137"/>
    </row>
    <row r="47" spans="1:29" ht="36" hidden="1" x14ac:dyDescent="0.2">
      <c r="A47" s="113">
        <v>43</v>
      </c>
      <c r="B47" s="129"/>
      <c r="C47" s="130" t="str">
        <f>IF(COUNTIF(Components!$E$4:$E$989,B47)&gt;0,INDEX(Components!$G$4:$G$989, MATCH(B47,Components!$E$4:$E$989, 0)),"Enter valid code to the left")</f>
        <v>Enter valid code to the left</v>
      </c>
      <c r="D47" s="129"/>
      <c r="E47" s="130" t="str">
        <f t="array" ref="E47">IF(COUNTIFS(Components!$F$4:$F$989,D47,Components!$B$4:$B$989,B47)&gt;0,INDEX(Components!$G$4:$G$989, MATCH(B47&amp;D47,Components!$B$4:$B$989&amp;Components!$F$4:$F$989,0),0),"Enter the component code on the left")</f>
        <v>Enter the component code on the left</v>
      </c>
      <c r="F47" s="129"/>
      <c r="G47" s="130" t="str">
        <f t="array" ref="G47">IF(COUNTIFS(Components!$H$4:$H$989,F47, Components!$C$4:$C$989,D47,Components!$B$4:$B$989,B47)&gt;0,INDEX(Components!$I$4:$I$989, MATCH(B47&amp;D47&amp;F47,Components!$B$4:$B$989&amp;Components!$C$4:$C$989&amp;Components!$H$4:$H$989,0),0),"")</f>
        <v/>
      </c>
      <c r="H47" s="138"/>
      <c r="I47" s="138"/>
      <c r="J47" s="138"/>
      <c r="K47" s="138"/>
      <c r="L47" s="138"/>
      <c r="M47" s="138"/>
      <c r="N47" s="138"/>
      <c r="O47" s="138"/>
      <c r="P47" s="138"/>
      <c r="Q47" s="252">
        <f t="shared" si="0"/>
        <v>0</v>
      </c>
      <c r="R47" s="138"/>
      <c r="S47" s="134">
        <f t="shared" si="3"/>
        <v>0</v>
      </c>
      <c r="T47" s="134">
        <f t="shared" si="3"/>
        <v>0</v>
      </c>
      <c r="U47" s="134">
        <f t="shared" si="3"/>
        <v>0</v>
      </c>
      <c r="V47" s="134">
        <f t="shared" si="3"/>
        <v>0</v>
      </c>
      <c r="W47" s="134">
        <f t="shared" si="3"/>
        <v>0</v>
      </c>
      <c r="X47" s="134">
        <f t="shared" si="2"/>
        <v>0</v>
      </c>
      <c r="Y47" s="135"/>
      <c r="Z47" s="136" t="str">
        <f>IF(Y47&gt;0,INDEX([4]KPI!$B$2:$B$61, MATCH(Y47,[4]KPI!$A$2:$A$61, 0)),"Enter KPI Reference No. to the left")</f>
        <v>Enter KPI Reference No. to the left</v>
      </c>
      <c r="AA47" s="135"/>
      <c r="AB47" s="137"/>
      <c r="AC47" s="137"/>
    </row>
    <row r="48" spans="1:29" ht="36" hidden="1" x14ac:dyDescent="0.2">
      <c r="A48" s="113">
        <v>44</v>
      </c>
      <c r="B48" s="129"/>
      <c r="C48" s="130" t="str">
        <f>IF(COUNTIF(Components!$E$4:$E$989,B48)&gt;0,INDEX(Components!$G$4:$G$989, MATCH(B48,Components!$E$4:$E$989, 0)),"Enter valid code to the left")</f>
        <v>Enter valid code to the left</v>
      </c>
      <c r="D48" s="129"/>
      <c r="E48" s="130" t="str">
        <f t="array" ref="E48">IF(COUNTIFS(Components!$F$4:$F$989,D48,Components!$B$4:$B$989,B48)&gt;0,INDEX(Components!$G$4:$G$989, MATCH(B48&amp;D48,Components!$B$4:$B$989&amp;Components!$F$4:$F$989,0),0),"Enter the component code on the left")</f>
        <v>Enter the component code on the left</v>
      </c>
      <c r="F48" s="129"/>
      <c r="G48" s="130" t="str">
        <f t="array" ref="G48">IF(COUNTIFS(Components!$H$4:$H$989,F48, Components!$C$4:$C$989,D48,Components!$B$4:$B$989,B48)&gt;0,INDEX(Components!$I$4:$I$989, MATCH(B48&amp;D48&amp;F48,Components!$B$4:$B$989&amp;Components!$C$4:$C$989&amp;Components!$H$4:$H$989,0),0),"")</f>
        <v/>
      </c>
      <c r="H48" s="138"/>
      <c r="I48" s="138"/>
      <c r="J48" s="138"/>
      <c r="K48" s="138"/>
      <c r="L48" s="138"/>
      <c r="M48" s="138"/>
      <c r="N48" s="138"/>
      <c r="O48" s="138"/>
      <c r="P48" s="138"/>
      <c r="Q48" s="252">
        <f t="shared" si="0"/>
        <v>0</v>
      </c>
      <c r="R48" s="138"/>
      <c r="S48" s="134">
        <f t="shared" si="3"/>
        <v>0</v>
      </c>
      <c r="T48" s="134">
        <f t="shared" si="3"/>
        <v>0</v>
      </c>
      <c r="U48" s="134">
        <f t="shared" si="3"/>
        <v>0</v>
      </c>
      <c r="V48" s="134">
        <f t="shared" si="3"/>
        <v>0</v>
      </c>
      <c r="W48" s="134">
        <f t="shared" si="3"/>
        <v>0</v>
      </c>
      <c r="X48" s="134">
        <f t="shared" si="2"/>
        <v>0</v>
      </c>
      <c r="Y48" s="135"/>
      <c r="Z48" s="136" t="str">
        <f>IF(Y48&gt;0,INDEX([4]KPI!$B$2:$B$61, MATCH(Y48,[4]KPI!$A$2:$A$61, 0)),"Enter KPI Reference No. to the left")</f>
        <v>Enter KPI Reference No. to the left</v>
      </c>
      <c r="AA48" s="135"/>
      <c r="AB48" s="137"/>
      <c r="AC48" s="137"/>
    </row>
    <row r="49" spans="1:29" ht="36" hidden="1" x14ac:dyDescent="0.2">
      <c r="A49" s="113">
        <v>45</v>
      </c>
      <c r="B49" s="129"/>
      <c r="C49" s="130" t="str">
        <f>IF(COUNTIF(Components!$E$4:$E$989,B49)&gt;0,INDEX(Components!$G$4:$G$989, MATCH(B49,Components!$E$4:$E$989, 0)),"Enter valid code to the left")</f>
        <v>Enter valid code to the left</v>
      </c>
      <c r="D49" s="129"/>
      <c r="E49" s="130" t="str">
        <f t="array" ref="E49">IF(COUNTIFS(Components!$F$4:$F$989,D49,Components!$B$4:$B$989,B49)&gt;0,INDEX(Components!$G$4:$G$989, MATCH(B49&amp;D49,Components!$B$4:$B$989&amp;Components!$F$4:$F$989,0),0),"Enter the component code on the left")</f>
        <v>Enter the component code on the left</v>
      </c>
      <c r="F49" s="129"/>
      <c r="G49" s="130" t="str">
        <f t="array" ref="G49">IF(COUNTIFS(Components!$H$4:$H$989,F49, Components!$C$4:$C$989,D49,Components!$B$4:$B$989,B49)&gt;0,INDEX(Components!$I$4:$I$989, MATCH(B49&amp;D49&amp;F49,Components!$B$4:$B$989&amp;Components!$C$4:$C$989&amp;Components!$H$4:$H$989,0),0),"")</f>
        <v/>
      </c>
      <c r="H49" s="138"/>
      <c r="I49" s="138"/>
      <c r="J49" s="138"/>
      <c r="K49" s="138"/>
      <c r="L49" s="138"/>
      <c r="M49" s="138"/>
      <c r="N49" s="138"/>
      <c r="O49" s="138"/>
      <c r="P49" s="138"/>
      <c r="Q49" s="252">
        <f t="shared" si="0"/>
        <v>0</v>
      </c>
      <c r="R49" s="138"/>
      <c r="S49" s="134">
        <f t="shared" si="3"/>
        <v>0</v>
      </c>
      <c r="T49" s="134">
        <f t="shared" si="3"/>
        <v>0</v>
      </c>
      <c r="U49" s="134">
        <f t="shared" si="3"/>
        <v>0</v>
      </c>
      <c r="V49" s="134">
        <f t="shared" si="3"/>
        <v>0</v>
      </c>
      <c r="W49" s="134">
        <f t="shared" si="3"/>
        <v>0</v>
      </c>
      <c r="X49" s="134">
        <f t="shared" si="2"/>
        <v>0</v>
      </c>
      <c r="Y49" s="135"/>
      <c r="Z49" s="136" t="str">
        <f>IF(Y49&gt;0,INDEX([4]KPI!$B$2:$B$61, MATCH(Y49,[4]KPI!$A$2:$A$61, 0)),"Enter KPI Reference No. to the left")</f>
        <v>Enter KPI Reference No. to the left</v>
      </c>
      <c r="AA49" s="135"/>
      <c r="AB49" s="137"/>
      <c r="AC49" s="137"/>
    </row>
    <row r="50" spans="1:29" ht="36" hidden="1" x14ac:dyDescent="0.2">
      <c r="A50" s="113">
        <v>46</v>
      </c>
      <c r="B50" s="129"/>
      <c r="C50" s="130" t="str">
        <f>IF(COUNTIF(Components!$E$4:$E$989,B50)&gt;0,INDEX(Components!$G$4:$G$989, MATCH(B50,Components!$E$4:$E$989, 0)),"Enter valid code to the left")</f>
        <v>Enter valid code to the left</v>
      </c>
      <c r="D50" s="129"/>
      <c r="E50" s="130" t="str">
        <f t="array" ref="E50">IF(COUNTIFS(Components!$F$4:$F$989,D50,Components!$B$4:$B$989,B50)&gt;0,INDEX(Components!$G$4:$G$989, MATCH(B50&amp;D50,Components!$B$4:$B$989&amp;Components!$F$4:$F$989,0),0),"Enter the component code on the left")</f>
        <v>Enter the component code on the left</v>
      </c>
      <c r="F50" s="129"/>
      <c r="G50" s="130" t="str">
        <f t="array" ref="G50">IF(COUNTIFS(Components!$H$4:$H$989,F50, Components!$C$4:$C$989,D50,Components!$B$4:$B$989,B50)&gt;0,INDEX(Components!$I$4:$I$989, MATCH(B50&amp;D50&amp;F50,Components!$B$4:$B$989&amp;Components!$C$4:$C$989&amp;Components!$H$4:$H$989,0),0),"")</f>
        <v/>
      </c>
      <c r="H50" s="138"/>
      <c r="I50" s="138"/>
      <c r="J50" s="138"/>
      <c r="K50" s="138"/>
      <c r="L50" s="138"/>
      <c r="M50" s="138"/>
      <c r="N50" s="138"/>
      <c r="O50" s="138"/>
      <c r="P50" s="138"/>
      <c r="Q50" s="252">
        <f t="shared" si="0"/>
        <v>0</v>
      </c>
      <c r="R50" s="138"/>
      <c r="S50" s="134">
        <f t="shared" si="3"/>
        <v>0</v>
      </c>
      <c r="T50" s="134">
        <f t="shared" si="3"/>
        <v>0</v>
      </c>
      <c r="U50" s="134">
        <f t="shared" si="3"/>
        <v>0</v>
      </c>
      <c r="V50" s="134">
        <f t="shared" si="3"/>
        <v>0</v>
      </c>
      <c r="W50" s="134">
        <f t="shared" si="3"/>
        <v>0</v>
      </c>
      <c r="X50" s="134">
        <f t="shared" si="2"/>
        <v>0</v>
      </c>
      <c r="Y50" s="135"/>
      <c r="Z50" s="136" t="str">
        <f>IF(Y50&gt;0,INDEX([4]KPI!$B$2:$B$61, MATCH(Y50,[4]KPI!$A$2:$A$61, 0)),"Enter KPI Reference No. to the left")</f>
        <v>Enter KPI Reference No. to the left</v>
      </c>
      <c r="AA50" s="135"/>
      <c r="AB50" s="137"/>
      <c r="AC50" s="137"/>
    </row>
    <row r="51" spans="1:29" ht="36" hidden="1" x14ac:dyDescent="0.2">
      <c r="A51" s="113">
        <v>47</v>
      </c>
      <c r="B51" s="129"/>
      <c r="C51" s="130" t="str">
        <f>IF(COUNTIF(Components!$E$4:$E$989,B51)&gt;0,INDEX(Components!$G$4:$G$989, MATCH(B51,Components!$E$4:$E$989, 0)),"Enter valid code to the left")</f>
        <v>Enter valid code to the left</v>
      </c>
      <c r="D51" s="129"/>
      <c r="E51" s="130" t="str">
        <f t="array" ref="E51">IF(COUNTIFS(Components!$F$4:$F$989,D51,Components!$B$4:$B$989,B51)&gt;0,INDEX(Components!$G$4:$G$989, MATCH(B51&amp;D51,Components!$B$4:$B$989&amp;Components!$F$4:$F$989,0),0),"Enter the component code on the left")</f>
        <v>Enter the component code on the left</v>
      </c>
      <c r="F51" s="129"/>
      <c r="G51" s="130" t="str">
        <f t="array" ref="G51">IF(COUNTIFS(Components!$H$4:$H$989,F51, Components!$C$4:$C$989,D51,Components!$B$4:$B$989,B51)&gt;0,INDEX(Components!$I$4:$I$989, MATCH(B51&amp;D51&amp;F51,Components!$B$4:$B$989&amp;Components!$C$4:$C$989&amp;Components!$H$4:$H$989,0),0),"")</f>
        <v/>
      </c>
      <c r="H51" s="138"/>
      <c r="I51" s="138"/>
      <c r="J51" s="138"/>
      <c r="K51" s="138"/>
      <c r="L51" s="138"/>
      <c r="M51" s="138"/>
      <c r="N51" s="138"/>
      <c r="O51" s="138"/>
      <c r="P51" s="138"/>
      <c r="Q51" s="252">
        <f t="shared" si="0"/>
        <v>0</v>
      </c>
      <c r="R51" s="138"/>
      <c r="S51" s="134">
        <f t="shared" si="3"/>
        <v>0</v>
      </c>
      <c r="T51" s="134">
        <f t="shared" si="3"/>
        <v>0</v>
      </c>
      <c r="U51" s="134">
        <f t="shared" si="3"/>
        <v>0</v>
      </c>
      <c r="V51" s="134">
        <f t="shared" si="3"/>
        <v>0</v>
      </c>
      <c r="W51" s="134">
        <f t="shared" si="3"/>
        <v>0</v>
      </c>
      <c r="X51" s="134">
        <f t="shared" si="2"/>
        <v>0</v>
      </c>
      <c r="Y51" s="135"/>
      <c r="Z51" s="136" t="str">
        <f>IF(Y51&gt;0,INDEX([4]KPI!$B$2:$B$61, MATCH(Y51,[4]KPI!$A$2:$A$61, 0)),"Enter KPI Reference No. to the left")</f>
        <v>Enter KPI Reference No. to the left</v>
      </c>
      <c r="AA51" s="135"/>
      <c r="AB51" s="137"/>
      <c r="AC51" s="137"/>
    </row>
    <row r="52" spans="1:29" ht="36" hidden="1" x14ac:dyDescent="0.2">
      <c r="A52" s="113">
        <v>48</v>
      </c>
      <c r="B52" s="129"/>
      <c r="C52" s="130" t="str">
        <f>IF(COUNTIF(Components!$E$4:$E$989,B52)&gt;0,INDEX(Components!$G$4:$G$989, MATCH(B52,Components!$E$4:$E$989, 0)),"Enter valid code to the left")</f>
        <v>Enter valid code to the left</v>
      </c>
      <c r="D52" s="129"/>
      <c r="E52" s="130" t="str">
        <f t="array" ref="E52">IF(COUNTIFS(Components!$F$4:$F$989,D52,Components!$B$4:$B$989,B52)&gt;0,INDEX(Components!$G$4:$G$989, MATCH(B52&amp;D52,Components!$B$4:$B$989&amp;Components!$F$4:$F$989,0),0),"Enter the component code on the left")</f>
        <v>Enter the component code on the left</v>
      </c>
      <c r="F52" s="129"/>
      <c r="G52" s="130" t="str">
        <f t="array" ref="G52">IF(COUNTIFS(Components!$H$4:$H$989,F52, Components!$C$4:$C$989,D52,Components!$B$4:$B$989,B52)&gt;0,INDEX(Components!$I$4:$I$989, MATCH(B52&amp;D52&amp;F52,Components!$B$4:$B$989&amp;Components!$C$4:$C$989&amp;Components!$H$4:$H$989,0),0),"")</f>
        <v/>
      </c>
      <c r="H52" s="138"/>
      <c r="I52" s="138"/>
      <c r="J52" s="138"/>
      <c r="K52" s="138"/>
      <c r="L52" s="138"/>
      <c r="M52" s="138"/>
      <c r="N52" s="138"/>
      <c r="O52" s="138"/>
      <c r="P52" s="138"/>
      <c r="Q52" s="252">
        <f t="shared" si="0"/>
        <v>0</v>
      </c>
      <c r="R52" s="138"/>
      <c r="S52" s="134">
        <f t="shared" si="3"/>
        <v>0</v>
      </c>
      <c r="T52" s="134">
        <f t="shared" si="3"/>
        <v>0</v>
      </c>
      <c r="U52" s="134">
        <f t="shared" si="3"/>
        <v>0</v>
      </c>
      <c r="V52" s="134">
        <f t="shared" si="3"/>
        <v>0</v>
      </c>
      <c r="W52" s="134">
        <f t="shared" si="3"/>
        <v>0</v>
      </c>
      <c r="X52" s="134">
        <f t="shared" si="2"/>
        <v>0</v>
      </c>
      <c r="Y52" s="135"/>
      <c r="Z52" s="136" t="str">
        <f>IF(Y52&gt;0,INDEX([4]KPI!$B$2:$B$61, MATCH(Y52,[4]KPI!$A$2:$A$61, 0)),"Enter KPI Reference No. to the left")</f>
        <v>Enter KPI Reference No. to the left</v>
      </c>
      <c r="AA52" s="135"/>
      <c r="AB52" s="137"/>
      <c r="AC52" s="137"/>
    </row>
    <row r="53" spans="1:29" ht="36" hidden="1" x14ac:dyDescent="0.2">
      <c r="A53" s="113">
        <v>49</v>
      </c>
      <c r="B53" s="129"/>
      <c r="C53" s="130" t="str">
        <f>IF(COUNTIF(Components!$E$4:$E$989,B53)&gt;0,INDEX(Components!$G$4:$G$989, MATCH(B53,Components!$E$4:$E$989, 0)),"Enter valid code to the left")</f>
        <v>Enter valid code to the left</v>
      </c>
      <c r="D53" s="129"/>
      <c r="E53" s="130" t="str">
        <f t="array" ref="E53">IF(COUNTIFS(Components!$F$4:$F$989,D53,Components!$B$4:$B$989,B53)&gt;0,INDEX(Components!$G$4:$G$989, MATCH(B53&amp;D53,Components!$B$4:$B$989&amp;Components!$F$4:$F$989,0),0),"Enter the component code on the left")</f>
        <v>Enter the component code on the left</v>
      </c>
      <c r="F53" s="129"/>
      <c r="G53" s="130" t="str">
        <f t="array" ref="G53">IF(COUNTIFS(Components!$H$4:$H$989,F53, Components!$C$4:$C$989,D53,Components!$B$4:$B$989,B53)&gt;0,INDEX(Components!$I$4:$I$989, MATCH(B53&amp;D53&amp;F53,Components!$B$4:$B$989&amp;Components!$C$4:$C$989&amp;Components!$H$4:$H$989,0),0),"")</f>
        <v/>
      </c>
      <c r="H53" s="138"/>
      <c r="I53" s="138"/>
      <c r="J53" s="138"/>
      <c r="K53" s="138"/>
      <c r="L53" s="138"/>
      <c r="M53" s="138"/>
      <c r="N53" s="138"/>
      <c r="O53" s="138"/>
      <c r="P53" s="138"/>
      <c r="Q53" s="252">
        <f t="shared" si="0"/>
        <v>0</v>
      </c>
      <c r="R53" s="138"/>
      <c r="S53" s="134">
        <f t="shared" si="3"/>
        <v>0</v>
      </c>
      <c r="T53" s="134">
        <f t="shared" si="3"/>
        <v>0</v>
      </c>
      <c r="U53" s="134">
        <f t="shared" si="3"/>
        <v>0</v>
      </c>
      <c r="V53" s="134">
        <f t="shared" si="3"/>
        <v>0</v>
      </c>
      <c r="W53" s="134">
        <f t="shared" si="3"/>
        <v>0</v>
      </c>
      <c r="X53" s="134">
        <f t="shared" si="2"/>
        <v>0</v>
      </c>
      <c r="Y53" s="135"/>
      <c r="Z53" s="136" t="str">
        <f>IF(Y53&gt;0,INDEX([4]KPI!$B$2:$B$61, MATCH(Y53,[4]KPI!$A$2:$A$61, 0)),"Enter KPI Reference No. to the left")</f>
        <v>Enter KPI Reference No. to the left</v>
      </c>
      <c r="AA53" s="135"/>
      <c r="AB53" s="137"/>
      <c r="AC53" s="137"/>
    </row>
    <row r="54" spans="1:29" ht="36" hidden="1" x14ac:dyDescent="0.2">
      <c r="A54" s="113">
        <v>50</v>
      </c>
      <c r="B54" s="129"/>
      <c r="C54" s="130" t="str">
        <f>IF(COUNTIF(Components!$E$4:$E$989,B54)&gt;0,INDEX(Components!$G$4:$G$989, MATCH(B54,Components!$E$4:$E$989, 0)),"Enter valid code to the left")</f>
        <v>Enter valid code to the left</v>
      </c>
      <c r="D54" s="129"/>
      <c r="E54" s="130" t="str">
        <f t="array" ref="E54">IF(COUNTIFS(Components!$F$4:$F$989,D54,Components!$B$4:$B$989,B54)&gt;0,INDEX(Components!$G$4:$G$989, MATCH(B54&amp;D54,Components!$B$4:$B$989&amp;Components!$F$4:$F$989,0),0),"Enter the component code on the left")</f>
        <v>Enter the component code on the left</v>
      </c>
      <c r="F54" s="129"/>
      <c r="G54" s="130" t="str">
        <f t="array" ref="G54">IF(COUNTIFS(Components!$H$4:$H$989,F54, Components!$C$4:$C$989,D54,Components!$B$4:$B$989,B54)&gt;0,INDEX(Components!$I$4:$I$989, MATCH(B54&amp;D54&amp;F54,Components!$B$4:$B$989&amp;Components!$C$4:$C$989&amp;Components!$H$4:$H$989,0),0),"")</f>
        <v/>
      </c>
      <c r="H54" s="138"/>
      <c r="I54" s="138"/>
      <c r="J54" s="138"/>
      <c r="K54" s="138"/>
      <c r="L54" s="138"/>
      <c r="M54" s="138"/>
      <c r="N54" s="138"/>
      <c r="O54" s="138"/>
      <c r="P54" s="138"/>
      <c r="Q54" s="252">
        <f t="shared" si="0"/>
        <v>0</v>
      </c>
      <c r="R54" s="138"/>
      <c r="S54" s="134">
        <f t="shared" si="3"/>
        <v>0</v>
      </c>
      <c r="T54" s="134">
        <f t="shared" si="3"/>
        <v>0</v>
      </c>
      <c r="U54" s="134">
        <f t="shared" si="3"/>
        <v>0</v>
      </c>
      <c r="V54" s="134">
        <f t="shared" si="3"/>
        <v>0</v>
      </c>
      <c r="W54" s="134">
        <f t="shared" si="3"/>
        <v>0</v>
      </c>
      <c r="X54" s="134">
        <f t="shared" si="2"/>
        <v>0</v>
      </c>
      <c r="Y54" s="135"/>
      <c r="Z54" s="136" t="str">
        <f>IF(Y54&gt;0,INDEX([4]KPI!$B$2:$B$61, MATCH(Y54,[4]KPI!$A$2:$A$61, 0)),"Enter KPI Reference No. to the left")</f>
        <v>Enter KPI Reference No. to the left</v>
      </c>
      <c r="AA54" s="135"/>
      <c r="AB54" s="137"/>
      <c r="AC54" s="137"/>
    </row>
    <row r="55" spans="1:29" ht="36" hidden="1" x14ac:dyDescent="0.2">
      <c r="A55" s="113">
        <v>51</v>
      </c>
      <c r="B55" s="129"/>
      <c r="C55" s="130" t="str">
        <f>IF(COUNTIF(Components!$E$4:$E$989,B55)&gt;0,INDEX(Components!$G$4:$G$989, MATCH(B55,Components!$E$4:$E$989, 0)),"Enter valid code to the left")</f>
        <v>Enter valid code to the left</v>
      </c>
      <c r="D55" s="129"/>
      <c r="E55" s="130" t="str">
        <f t="array" ref="E55">IF(COUNTIFS(Components!$F$4:$F$989,D55,Components!$B$4:$B$989,B55)&gt;0,INDEX(Components!$G$4:$G$989, MATCH(B55&amp;D55,Components!$B$4:$B$989&amp;Components!$F$4:$F$989,0),0),"Enter the component code on the left")</f>
        <v>Enter the component code on the left</v>
      </c>
      <c r="F55" s="129"/>
      <c r="G55" s="130" t="str">
        <f t="array" ref="G55">IF(COUNTIFS(Components!$H$4:$H$989,F55, Components!$C$4:$C$989,D55,Components!$B$4:$B$989,B55)&gt;0,INDEX(Components!$I$4:$I$989, MATCH(B55&amp;D55&amp;F55,Components!$B$4:$B$989&amp;Components!$C$4:$C$989&amp;Components!$H$4:$H$989,0),0),"")</f>
        <v/>
      </c>
      <c r="H55" s="138"/>
      <c r="I55" s="138"/>
      <c r="J55" s="138"/>
      <c r="K55" s="138"/>
      <c r="L55" s="138"/>
      <c r="M55" s="138"/>
      <c r="N55" s="138"/>
      <c r="O55" s="138"/>
      <c r="P55" s="138"/>
      <c r="Q55" s="252">
        <f t="shared" si="0"/>
        <v>0</v>
      </c>
      <c r="R55" s="138"/>
      <c r="S55" s="134">
        <f t="shared" si="3"/>
        <v>0</v>
      </c>
      <c r="T55" s="134">
        <f t="shared" si="3"/>
        <v>0</v>
      </c>
      <c r="U55" s="134">
        <f t="shared" si="3"/>
        <v>0</v>
      </c>
      <c r="V55" s="134">
        <f t="shared" si="3"/>
        <v>0</v>
      </c>
      <c r="W55" s="134">
        <f t="shared" si="3"/>
        <v>0</v>
      </c>
      <c r="X55" s="134">
        <f t="shared" si="2"/>
        <v>0</v>
      </c>
      <c r="Y55" s="135"/>
      <c r="Z55" s="136" t="str">
        <f>IF(Y55&gt;0,INDEX([4]KPI!$B$2:$B$61, MATCH(Y55,[4]KPI!$A$2:$A$61, 0)),"Enter KPI Reference No. to the left")</f>
        <v>Enter KPI Reference No. to the left</v>
      </c>
      <c r="AA55" s="135"/>
      <c r="AB55" s="137"/>
      <c r="AC55" s="137"/>
    </row>
    <row r="56" spans="1:29" ht="36" hidden="1" x14ac:dyDescent="0.2">
      <c r="A56" s="113">
        <v>52</v>
      </c>
      <c r="B56" s="129"/>
      <c r="C56" s="130" t="str">
        <f>IF(COUNTIF(Components!$E$4:$E$989,B56)&gt;0,INDEX(Components!$G$4:$G$989, MATCH(B56,Components!$E$4:$E$989, 0)),"Enter valid code to the left")</f>
        <v>Enter valid code to the left</v>
      </c>
      <c r="D56" s="129"/>
      <c r="E56" s="130" t="str">
        <f t="array" ref="E56">IF(COUNTIFS(Components!$F$4:$F$989,D56,Components!$B$4:$B$989,B56)&gt;0,INDEX(Components!$G$4:$G$989, MATCH(B56&amp;D56,Components!$B$4:$B$989&amp;Components!$F$4:$F$989,0),0),"Enter the component code on the left")</f>
        <v>Enter the component code on the left</v>
      </c>
      <c r="F56" s="129"/>
      <c r="G56" s="130" t="str">
        <f t="array" ref="G56">IF(COUNTIFS(Components!$H$4:$H$989,F56, Components!$C$4:$C$989,D56,Components!$B$4:$B$989,B56)&gt;0,INDEX(Components!$I$4:$I$989, MATCH(B56&amp;D56&amp;F56,Components!$B$4:$B$989&amp;Components!$C$4:$C$989&amp;Components!$H$4:$H$989,0),0),"")</f>
        <v/>
      </c>
      <c r="H56" s="138"/>
      <c r="I56" s="138"/>
      <c r="J56" s="138"/>
      <c r="K56" s="138"/>
      <c r="L56" s="138"/>
      <c r="M56" s="138"/>
      <c r="N56" s="138"/>
      <c r="O56" s="138"/>
      <c r="P56" s="138"/>
      <c r="Q56" s="252">
        <f t="shared" si="0"/>
        <v>0</v>
      </c>
      <c r="R56" s="138"/>
      <c r="S56" s="134">
        <f t="shared" si="3"/>
        <v>0</v>
      </c>
      <c r="T56" s="134">
        <f t="shared" si="3"/>
        <v>0</v>
      </c>
      <c r="U56" s="134">
        <f t="shared" si="3"/>
        <v>0</v>
      </c>
      <c r="V56" s="134">
        <f t="shared" si="3"/>
        <v>0</v>
      </c>
      <c r="W56" s="134">
        <f t="shared" si="3"/>
        <v>0</v>
      </c>
      <c r="X56" s="134">
        <f t="shared" si="2"/>
        <v>0</v>
      </c>
      <c r="Y56" s="135"/>
      <c r="Z56" s="136" t="str">
        <f>IF(Y56&gt;0,INDEX([4]KPI!$B$2:$B$61, MATCH(Y56,[4]KPI!$A$2:$A$61, 0)),"Enter KPI Reference No. to the left")</f>
        <v>Enter KPI Reference No. to the left</v>
      </c>
      <c r="AA56" s="135"/>
      <c r="AB56" s="137"/>
      <c r="AC56" s="137"/>
    </row>
    <row r="57" spans="1:29" ht="36" hidden="1" x14ac:dyDescent="0.2">
      <c r="A57" s="113">
        <v>53</v>
      </c>
      <c r="B57" s="129"/>
      <c r="C57" s="130" t="str">
        <f>IF(COUNTIF(Components!$E$4:$E$989,B57)&gt;0,INDEX(Components!$G$4:$G$989, MATCH(B57,Components!$E$4:$E$989, 0)),"Enter valid code to the left")</f>
        <v>Enter valid code to the left</v>
      </c>
      <c r="D57" s="129"/>
      <c r="E57" s="130" t="str">
        <f t="array" ref="E57">IF(COUNTIFS(Components!$F$4:$F$989,D57,Components!$B$4:$B$989,B57)&gt;0,INDEX(Components!$G$4:$G$989, MATCH(B57&amp;D57,Components!$B$4:$B$989&amp;Components!$F$4:$F$989,0),0),"Enter the component code on the left")</f>
        <v>Enter the component code on the left</v>
      </c>
      <c r="F57" s="129"/>
      <c r="G57" s="130" t="str">
        <f t="array" ref="G57">IF(COUNTIFS(Components!$H$4:$H$989,F57, Components!$C$4:$C$989,D57,Components!$B$4:$B$989,B57)&gt;0,INDEX(Components!$I$4:$I$989, MATCH(B57&amp;D57&amp;F57,Components!$B$4:$B$989&amp;Components!$C$4:$C$989&amp;Components!$H$4:$H$989,0),0),"")</f>
        <v/>
      </c>
      <c r="H57" s="138"/>
      <c r="I57" s="138"/>
      <c r="J57" s="138"/>
      <c r="K57" s="138"/>
      <c r="L57" s="138"/>
      <c r="M57" s="138"/>
      <c r="N57" s="138"/>
      <c r="O57" s="138"/>
      <c r="P57" s="138"/>
      <c r="Q57" s="252">
        <f t="shared" si="0"/>
        <v>0</v>
      </c>
      <c r="R57" s="138"/>
      <c r="S57" s="134">
        <f t="shared" si="3"/>
        <v>0</v>
      </c>
      <c r="T57" s="134">
        <f t="shared" si="3"/>
        <v>0</v>
      </c>
      <c r="U57" s="134">
        <f t="shared" si="3"/>
        <v>0</v>
      </c>
      <c r="V57" s="134">
        <f t="shared" si="3"/>
        <v>0</v>
      </c>
      <c r="W57" s="134">
        <f t="shared" si="3"/>
        <v>0</v>
      </c>
      <c r="X57" s="134">
        <f t="shared" si="2"/>
        <v>0</v>
      </c>
      <c r="Y57" s="135"/>
      <c r="Z57" s="136" t="str">
        <f>IF(Y57&gt;0,INDEX([4]KPI!$B$2:$B$61, MATCH(Y57,[4]KPI!$A$2:$A$61, 0)),"Enter KPI Reference No. to the left")</f>
        <v>Enter KPI Reference No. to the left</v>
      </c>
      <c r="AA57" s="135"/>
      <c r="AB57" s="137"/>
      <c r="AC57" s="137"/>
    </row>
    <row r="58" spans="1:29" ht="36" hidden="1" x14ac:dyDescent="0.2">
      <c r="A58" s="113">
        <v>54</v>
      </c>
      <c r="B58" s="129"/>
      <c r="C58" s="130" t="str">
        <f>IF(COUNTIF(Components!$E$4:$E$989,B58)&gt;0,INDEX(Components!$G$4:$G$989, MATCH(B58,Components!$E$4:$E$989, 0)),"Enter valid code to the left")</f>
        <v>Enter valid code to the left</v>
      </c>
      <c r="D58" s="129"/>
      <c r="E58" s="130" t="str">
        <f t="array" ref="E58">IF(COUNTIFS(Components!$F$4:$F$989,D58,Components!$B$4:$B$989,B58)&gt;0,INDEX(Components!$G$4:$G$989, MATCH(B58&amp;D58,Components!$B$4:$B$989&amp;Components!$F$4:$F$989,0),0),"Enter the component code on the left")</f>
        <v>Enter the component code on the left</v>
      </c>
      <c r="F58" s="129"/>
      <c r="G58" s="130" t="str">
        <f t="array" ref="G58">IF(COUNTIFS(Components!$H$4:$H$989,F58, Components!$C$4:$C$989,D58,Components!$B$4:$B$989,B58)&gt;0,INDEX(Components!$I$4:$I$989, MATCH(B58&amp;D58&amp;F58,Components!$B$4:$B$989&amp;Components!$C$4:$C$989&amp;Components!$H$4:$H$989,0),0),"")</f>
        <v/>
      </c>
      <c r="H58" s="138"/>
      <c r="I58" s="138"/>
      <c r="J58" s="138"/>
      <c r="K58" s="138"/>
      <c r="L58" s="138"/>
      <c r="M58" s="138"/>
      <c r="N58" s="138"/>
      <c r="O58" s="138"/>
      <c r="P58" s="138"/>
      <c r="Q58" s="252">
        <f t="shared" si="0"/>
        <v>0</v>
      </c>
      <c r="R58" s="138"/>
      <c r="S58" s="134">
        <f t="shared" si="3"/>
        <v>0</v>
      </c>
      <c r="T58" s="134">
        <f t="shared" si="3"/>
        <v>0</v>
      </c>
      <c r="U58" s="134">
        <f t="shared" si="3"/>
        <v>0</v>
      </c>
      <c r="V58" s="134">
        <f t="shared" si="3"/>
        <v>0</v>
      </c>
      <c r="W58" s="134">
        <f t="shared" si="3"/>
        <v>0</v>
      </c>
      <c r="X58" s="134">
        <f t="shared" si="2"/>
        <v>0</v>
      </c>
      <c r="Y58" s="135"/>
      <c r="Z58" s="136" t="str">
        <f>IF(Y58&gt;0,INDEX([4]KPI!$B$2:$B$61, MATCH(Y58,[4]KPI!$A$2:$A$61, 0)),"Enter KPI Reference No. to the left")</f>
        <v>Enter KPI Reference No. to the left</v>
      </c>
      <c r="AA58" s="135"/>
      <c r="AB58" s="137"/>
      <c r="AC58" s="137"/>
    </row>
    <row r="59" spans="1:29" ht="36" hidden="1" x14ac:dyDescent="0.2">
      <c r="A59" s="113">
        <v>55</v>
      </c>
      <c r="B59" s="129"/>
      <c r="C59" s="130" t="str">
        <f>IF(COUNTIF(Components!$E$4:$E$989,B59)&gt;0,INDEX(Components!$G$4:$G$989, MATCH(B59,Components!$E$4:$E$989, 0)),"Enter valid code to the left")</f>
        <v>Enter valid code to the left</v>
      </c>
      <c r="D59" s="129"/>
      <c r="E59" s="130" t="str">
        <f t="array" ref="E59">IF(COUNTIFS(Components!$F$4:$F$989,D59,Components!$B$4:$B$989,B59)&gt;0,INDEX(Components!$G$4:$G$989, MATCH(B59&amp;D59,Components!$B$4:$B$989&amp;Components!$F$4:$F$989,0),0),"Enter the component code on the left")</f>
        <v>Enter the component code on the left</v>
      </c>
      <c r="F59" s="129"/>
      <c r="G59" s="130" t="str">
        <f t="array" ref="G59">IF(COUNTIFS(Components!$H$4:$H$989,F59, Components!$C$4:$C$989,D59,Components!$B$4:$B$989,B59)&gt;0,INDEX(Components!$I$4:$I$989, MATCH(B59&amp;D59&amp;F59,Components!$B$4:$B$989&amp;Components!$C$4:$C$989&amp;Components!$H$4:$H$989,0),0),"")</f>
        <v/>
      </c>
      <c r="H59" s="138"/>
      <c r="I59" s="138"/>
      <c r="J59" s="138"/>
      <c r="K59" s="138"/>
      <c r="L59" s="138"/>
      <c r="M59" s="138"/>
      <c r="N59" s="138"/>
      <c r="O59" s="138"/>
      <c r="P59" s="138"/>
      <c r="Q59" s="252">
        <f t="shared" si="0"/>
        <v>0</v>
      </c>
      <c r="R59" s="138"/>
      <c r="S59" s="134">
        <f t="shared" si="3"/>
        <v>0</v>
      </c>
      <c r="T59" s="134">
        <f t="shared" si="3"/>
        <v>0</v>
      </c>
      <c r="U59" s="134">
        <f t="shared" si="3"/>
        <v>0</v>
      </c>
      <c r="V59" s="134">
        <f t="shared" si="3"/>
        <v>0</v>
      </c>
      <c r="W59" s="134">
        <f t="shared" si="3"/>
        <v>0</v>
      </c>
      <c r="X59" s="134">
        <f t="shared" si="2"/>
        <v>0</v>
      </c>
      <c r="Y59" s="135"/>
      <c r="Z59" s="136" t="str">
        <f>IF(Y59&gt;0,INDEX([4]KPI!$B$2:$B$61, MATCH(Y59,[4]KPI!$A$2:$A$61, 0)),"Enter KPI Reference No. to the left")</f>
        <v>Enter KPI Reference No. to the left</v>
      </c>
      <c r="AA59" s="135"/>
      <c r="AB59" s="137"/>
      <c r="AC59" s="137"/>
    </row>
    <row r="60" spans="1:29" ht="36" hidden="1" x14ac:dyDescent="0.2">
      <c r="A60" s="113">
        <v>56</v>
      </c>
      <c r="B60" s="129"/>
      <c r="C60" s="130" t="str">
        <f>IF(COUNTIF(Components!$E$4:$E$989,B60)&gt;0,INDEX(Components!$G$4:$G$989, MATCH(B60,Components!$E$4:$E$989, 0)),"Enter valid code to the left")</f>
        <v>Enter valid code to the left</v>
      </c>
      <c r="D60" s="129"/>
      <c r="E60" s="130" t="str">
        <f t="array" ref="E60">IF(COUNTIFS(Components!$F$4:$F$989,D60,Components!$B$4:$B$989,B60)&gt;0,INDEX(Components!$G$4:$G$989, MATCH(B60&amp;D60,Components!$B$4:$B$989&amp;Components!$F$4:$F$989,0),0),"Enter the component code on the left")</f>
        <v>Enter the component code on the left</v>
      </c>
      <c r="F60" s="129"/>
      <c r="G60" s="130" t="str">
        <f t="array" ref="G60">IF(COUNTIFS(Components!$H$4:$H$989,F60, Components!$C$4:$C$989,D60,Components!$B$4:$B$989,B60)&gt;0,INDEX(Components!$I$4:$I$989, MATCH(B60&amp;D60&amp;F60,Components!$B$4:$B$989&amp;Components!$C$4:$C$989&amp;Components!$H$4:$H$989,0),0),"")</f>
        <v/>
      </c>
      <c r="H60" s="138"/>
      <c r="I60" s="138"/>
      <c r="J60" s="138"/>
      <c r="K60" s="138"/>
      <c r="L60" s="138"/>
      <c r="M60" s="138"/>
      <c r="N60" s="138"/>
      <c r="O60" s="138"/>
      <c r="P60" s="138"/>
      <c r="Q60" s="252">
        <f t="shared" si="0"/>
        <v>0</v>
      </c>
      <c r="R60" s="138"/>
      <c r="S60" s="134">
        <f t="shared" si="3"/>
        <v>0</v>
      </c>
      <c r="T60" s="134">
        <f t="shared" si="3"/>
        <v>0</v>
      </c>
      <c r="U60" s="134">
        <f t="shared" si="3"/>
        <v>0</v>
      </c>
      <c r="V60" s="134">
        <f t="shared" si="3"/>
        <v>0</v>
      </c>
      <c r="W60" s="134">
        <f t="shared" si="3"/>
        <v>0</v>
      </c>
      <c r="X60" s="134">
        <f t="shared" si="2"/>
        <v>0</v>
      </c>
      <c r="Y60" s="135"/>
      <c r="Z60" s="136" t="str">
        <f>IF(Y60&gt;0,INDEX([4]KPI!$B$2:$B$61, MATCH(Y60,[4]KPI!$A$2:$A$61, 0)),"Enter KPI Reference No. to the left")</f>
        <v>Enter KPI Reference No. to the left</v>
      </c>
      <c r="AA60" s="135"/>
      <c r="AB60" s="137"/>
      <c r="AC60" s="137"/>
    </row>
    <row r="61" spans="1:29" ht="36" hidden="1" x14ac:dyDescent="0.2">
      <c r="A61" s="113">
        <v>57</v>
      </c>
      <c r="B61" s="129"/>
      <c r="C61" s="130" t="str">
        <f>IF(COUNTIF(Components!$E$4:$E$989,B61)&gt;0,INDEX(Components!$G$4:$G$989, MATCH(B61,Components!$E$4:$E$989, 0)),"Enter valid code to the left")</f>
        <v>Enter valid code to the left</v>
      </c>
      <c r="D61" s="129"/>
      <c r="E61" s="130" t="str">
        <f t="array" ref="E61">IF(COUNTIFS(Components!$F$4:$F$989,D61,Components!$B$4:$B$989,B61)&gt;0,INDEX(Components!$G$4:$G$989, MATCH(B61&amp;D61,Components!$B$4:$B$989&amp;Components!$F$4:$F$989,0),0),"Enter the component code on the left")</f>
        <v>Enter the component code on the left</v>
      </c>
      <c r="F61" s="129"/>
      <c r="G61" s="130" t="str">
        <f t="array" ref="G61">IF(COUNTIFS(Components!$H$4:$H$989,F61, Components!$C$4:$C$989,D61,Components!$B$4:$B$989,B61)&gt;0,INDEX(Components!$I$4:$I$989, MATCH(B61&amp;D61&amp;F61,Components!$B$4:$B$989&amp;Components!$C$4:$C$989&amp;Components!$H$4:$H$989,0),0),"")</f>
        <v/>
      </c>
      <c r="H61" s="138"/>
      <c r="I61" s="138"/>
      <c r="J61" s="138"/>
      <c r="K61" s="138"/>
      <c r="L61" s="138"/>
      <c r="M61" s="138"/>
      <c r="N61" s="138"/>
      <c r="O61" s="138"/>
      <c r="P61" s="138"/>
      <c r="Q61" s="252">
        <f t="shared" si="0"/>
        <v>0</v>
      </c>
      <c r="R61" s="138"/>
      <c r="S61" s="134">
        <f t="shared" si="3"/>
        <v>0</v>
      </c>
      <c r="T61" s="134">
        <f t="shared" si="3"/>
        <v>0</v>
      </c>
      <c r="U61" s="134">
        <f t="shared" si="3"/>
        <v>0</v>
      </c>
      <c r="V61" s="134">
        <f t="shared" si="3"/>
        <v>0</v>
      </c>
      <c r="W61" s="134">
        <f t="shared" si="3"/>
        <v>0</v>
      </c>
      <c r="X61" s="134">
        <f t="shared" si="2"/>
        <v>0</v>
      </c>
      <c r="Y61" s="135"/>
      <c r="Z61" s="136" t="str">
        <f>IF(Y61&gt;0,INDEX([4]KPI!$B$2:$B$61, MATCH(Y61,[4]KPI!$A$2:$A$61, 0)),"Enter KPI Reference No. to the left")</f>
        <v>Enter KPI Reference No. to the left</v>
      </c>
      <c r="AA61" s="135"/>
      <c r="AB61" s="137"/>
      <c r="AC61" s="137"/>
    </row>
    <row r="62" spans="1:29" ht="36" hidden="1" x14ac:dyDescent="0.2">
      <c r="A62" s="113">
        <v>58</v>
      </c>
      <c r="B62" s="129"/>
      <c r="C62" s="130" t="str">
        <f>IF(COUNTIF(Components!$E$4:$E$989,B62)&gt;0,INDEX(Components!$G$4:$G$989, MATCH(B62,Components!$E$4:$E$989, 0)),"Enter valid code to the left")</f>
        <v>Enter valid code to the left</v>
      </c>
      <c r="D62" s="129"/>
      <c r="E62" s="130" t="str">
        <f t="array" ref="E62">IF(COUNTIFS(Components!$F$4:$F$989,D62,Components!$B$4:$B$989,B62)&gt;0,INDEX(Components!$G$4:$G$989, MATCH(B62&amp;D62,Components!$B$4:$B$989&amp;Components!$F$4:$F$989,0),0),"Enter the component code on the left")</f>
        <v>Enter the component code on the left</v>
      </c>
      <c r="F62" s="129"/>
      <c r="G62" s="130" t="str">
        <f t="array" ref="G62">IF(COUNTIFS(Components!$H$4:$H$989,F62, Components!$C$4:$C$989,D62,Components!$B$4:$B$989,B62)&gt;0,INDEX(Components!$I$4:$I$989, MATCH(B62&amp;D62&amp;F62,Components!$B$4:$B$989&amp;Components!$C$4:$C$989&amp;Components!$H$4:$H$989,0),0),"")</f>
        <v/>
      </c>
      <c r="H62" s="138"/>
      <c r="I62" s="138"/>
      <c r="J62" s="138"/>
      <c r="K62" s="138"/>
      <c r="L62" s="138"/>
      <c r="M62" s="138"/>
      <c r="N62" s="138"/>
      <c r="O62" s="138"/>
      <c r="P62" s="138"/>
      <c r="Q62" s="252">
        <f t="shared" si="0"/>
        <v>0</v>
      </c>
      <c r="R62" s="138"/>
      <c r="S62" s="134">
        <f t="shared" si="3"/>
        <v>0</v>
      </c>
      <c r="T62" s="134">
        <f t="shared" si="3"/>
        <v>0</v>
      </c>
      <c r="U62" s="134">
        <f t="shared" si="3"/>
        <v>0</v>
      </c>
      <c r="V62" s="134">
        <f t="shared" si="3"/>
        <v>0</v>
      </c>
      <c r="W62" s="134">
        <f t="shared" si="3"/>
        <v>0</v>
      </c>
      <c r="X62" s="134">
        <f t="shared" si="2"/>
        <v>0</v>
      </c>
      <c r="Y62" s="135"/>
      <c r="Z62" s="136" t="str">
        <f>IF(Y62&gt;0,INDEX([4]KPI!$B$2:$B$61, MATCH(Y62,[4]KPI!$A$2:$A$61, 0)),"Enter KPI Reference No. to the left")</f>
        <v>Enter KPI Reference No. to the left</v>
      </c>
      <c r="AA62" s="135"/>
      <c r="AB62" s="137"/>
      <c r="AC62" s="137"/>
    </row>
    <row r="63" spans="1:29" ht="36" hidden="1" x14ac:dyDescent="0.2">
      <c r="A63" s="113">
        <v>59</v>
      </c>
      <c r="B63" s="129"/>
      <c r="C63" s="130" t="str">
        <f>IF(COUNTIF(Components!$E$4:$E$989,B63)&gt;0,INDEX(Components!$G$4:$G$989, MATCH(B63,Components!$E$4:$E$989, 0)),"Enter valid code to the left")</f>
        <v>Enter valid code to the left</v>
      </c>
      <c r="D63" s="129"/>
      <c r="E63" s="130" t="str">
        <f t="array" ref="E63">IF(COUNTIFS(Components!$F$4:$F$989,D63,Components!$B$4:$B$989,B63)&gt;0,INDEX(Components!$G$4:$G$989, MATCH(B63&amp;D63,Components!$B$4:$B$989&amp;Components!$F$4:$F$989,0),0),"Enter the component code on the left")</f>
        <v>Enter the component code on the left</v>
      </c>
      <c r="F63" s="129"/>
      <c r="G63" s="130" t="str">
        <f t="array" ref="G63">IF(COUNTIFS(Components!$H$4:$H$989,F63, Components!$C$4:$C$989,D63,Components!$B$4:$B$989,B63)&gt;0,INDEX(Components!$I$4:$I$989, MATCH(B63&amp;D63&amp;F63,Components!$B$4:$B$989&amp;Components!$C$4:$C$989&amp;Components!$H$4:$H$989,0),0),"")</f>
        <v/>
      </c>
      <c r="H63" s="138"/>
      <c r="I63" s="138"/>
      <c r="J63" s="138"/>
      <c r="K63" s="138"/>
      <c r="L63" s="138"/>
      <c r="M63" s="138"/>
      <c r="N63" s="138"/>
      <c r="O63" s="138"/>
      <c r="P63" s="138"/>
      <c r="Q63" s="252">
        <f t="shared" si="0"/>
        <v>0</v>
      </c>
      <c r="R63" s="138"/>
      <c r="S63" s="134">
        <f t="shared" si="3"/>
        <v>0</v>
      </c>
      <c r="T63" s="134">
        <f t="shared" si="3"/>
        <v>0</v>
      </c>
      <c r="U63" s="134">
        <f t="shared" si="3"/>
        <v>0</v>
      </c>
      <c r="V63" s="134">
        <f t="shared" si="3"/>
        <v>0</v>
      </c>
      <c r="W63" s="134">
        <f t="shared" si="3"/>
        <v>0</v>
      </c>
      <c r="X63" s="134">
        <f t="shared" si="2"/>
        <v>0</v>
      </c>
      <c r="Y63" s="135"/>
      <c r="Z63" s="136" t="str">
        <f>IF(Y63&gt;0,INDEX([4]KPI!$B$2:$B$61, MATCH(Y63,[4]KPI!$A$2:$A$61, 0)),"Enter KPI Reference No. to the left")</f>
        <v>Enter KPI Reference No. to the left</v>
      </c>
      <c r="AA63" s="135"/>
      <c r="AB63" s="137"/>
      <c r="AC63" s="137"/>
    </row>
    <row r="64" spans="1:29" ht="36" hidden="1" x14ac:dyDescent="0.2">
      <c r="A64" s="113">
        <v>60</v>
      </c>
      <c r="B64" s="129"/>
      <c r="C64" s="130" t="str">
        <f>IF(COUNTIF(Components!$E$4:$E$989,B64)&gt;0,INDEX(Components!$G$4:$G$989, MATCH(B64,Components!$E$4:$E$989, 0)),"Enter valid code to the left")</f>
        <v>Enter valid code to the left</v>
      </c>
      <c r="D64" s="129"/>
      <c r="E64" s="130" t="str">
        <f t="array" ref="E64">IF(COUNTIFS(Components!$F$4:$F$989,D64,Components!$B$4:$B$989,B64)&gt;0,INDEX(Components!$G$4:$G$989, MATCH(B64&amp;D64,Components!$B$4:$B$989&amp;Components!$F$4:$F$989,0),0),"Enter the component code on the left")</f>
        <v>Enter the component code on the left</v>
      </c>
      <c r="F64" s="129"/>
      <c r="G64" s="130" t="str">
        <f t="array" ref="G64">IF(COUNTIFS(Components!$H$4:$H$989,F64, Components!$C$4:$C$989,D64,Components!$B$4:$B$989,B64)&gt;0,INDEX(Components!$I$4:$I$989, MATCH(B64&amp;D64&amp;F64,Components!$B$4:$B$989&amp;Components!$C$4:$C$989&amp;Components!$H$4:$H$989,0),0),"")</f>
        <v/>
      </c>
      <c r="H64" s="138"/>
      <c r="I64" s="138"/>
      <c r="J64" s="138"/>
      <c r="K64" s="138"/>
      <c r="L64" s="138"/>
      <c r="M64" s="138"/>
      <c r="N64" s="138"/>
      <c r="O64" s="138"/>
      <c r="P64" s="138"/>
      <c r="Q64" s="252">
        <f t="shared" si="0"/>
        <v>0</v>
      </c>
      <c r="R64" s="138"/>
      <c r="S64" s="134">
        <f t="shared" si="3"/>
        <v>0</v>
      </c>
      <c r="T64" s="134">
        <f t="shared" si="3"/>
        <v>0</v>
      </c>
      <c r="U64" s="134">
        <f t="shared" si="3"/>
        <v>0</v>
      </c>
      <c r="V64" s="134">
        <f t="shared" si="3"/>
        <v>0</v>
      </c>
      <c r="W64" s="134">
        <f t="shared" si="3"/>
        <v>0</v>
      </c>
      <c r="X64" s="134">
        <f t="shared" si="2"/>
        <v>0</v>
      </c>
      <c r="Y64" s="135"/>
      <c r="Z64" s="136" t="str">
        <f>IF(Y64&gt;0,INDEX([4]KPI!$B$2:$B$61, MATCH(Y64,[4]KPI!$A$2:$A$61, 0)),"Enter KPI Reference No. to the left")</f>
        <v>Enter KPI Reference No. to the left</v>
      </c>
      <c r="AA64" s="135"/>
      <c r="AB64" s="137"/>
      <c r="AC64" s="137"/>
    </row>
    <row r="65" spans="1:29" ht="36" hidden="1" x14ac:dyDescent="0.2">
      <c r="A65" s="113">
        <v>61</v>
      </c>
      <c r="B65" s="129"/>
      <c r="C65" s="130" t="str">
        <f>IF(COUNTIF(Components!$E$4:$E$989,B65)&gt;0,INDEX(Components!$G$4:$G$989, MATCH(B65,Components!$E$4:$E$989, 0)),"Enter valid code to the left")</f>
        <v>Enter valid code to the left</v>
      </c>
      <c r="D65" s="129"/>
      <c r="E65" s="130" t="str">
        <f t="array" ref="E65">IF(COUNTIFS(Components!$F$4:$F$989,D65,Components!$B$4:$B$989,B65)&gt;0,INDEX(Components!$G$4:$G$989, MATCH(B65&amp;D65,Components!$B$4:$B$989&amp;Components!$F$4:$F$989,0),0),"Enter the component code on the left")</f>
        <v>Enter the component code on the left</v>
      </c>
      <c r="F65" s="129"/>
      <c r="G65" s="130" t="str">
        <f t="array" ref="G65">IF(COUNTIFS(Components!$H$4:$H$989,F65, Components!$C$4:$C$989,D65,Components!$B$4:$B$989,B65)&gt;0,INDEX(Components!$I$4:$I$989, MATCH(B65&amp;D65&amp;F65,Components!$B$4:$B$989&amp;Components!$C$4:$C$989&amp;Components!$H$4:$H$989,0),0),"")</f>
        <v/>
      </c>
      <c r="H65" s="138"/>
      <c r="I65" s="138"/>
      <c r="J65" s="138"/>
      <c r="K65" s="138"/>
      <c r="L65" s="138"/>
      <c r="M65" s="138"/>
      <c r="N65" s="138"/>
      <c r="O65" s="138"/>
      <c r="P65" s="138"/>
      <c r="Q65" s="252">
        <f t="shared" si="0"/>
        <v>0</v>
      </c>
      <c r="R65" s="138"/>
      <c r="S65" s="134">
        <f t="shared" si="3"/>
        <v>0</v>
      </c>
      <c r="T65" s="134">
        <f t="shared" si="3"/>
        <v>0</v>
      </c>
      <c r="U65" s="134">
        <f t="shared" si="3"/>
        <v>0</v>
      </c>
      <c r="V65" s="134">
        <f t="shared" si="3"/>
        <v>0</v>
      </c>
      <c r="W65" s="134">
        <f t="shared" si="3"/>
        <v>0</v>
      </c>
      <c r="X65" s="134">
        <f t="shared" si="2"/>
        <v>0</v>
      </c>
      <c r="Y65" s="135"/>
      <c r="Z65" s="136" t="str">
        <f>IF(Y65&gt;0,INDEX([4]KPI!$B$2:$B$61, MATCH(Y65,[4]KPI!$A$2:$A$61, 0)),"Enter KPI Reference No. to the left")</f>
        <v>Enter KPI Reference No. to the left</v>
      </c>
      <c r="AA65" s="135"/>
      <c r="AB65" s="137"/>
      <c r="AC65" s="137"/>
    </row>
    <row r="66" spans="1:29" ht="36" hidden="1" x14ac:dyDescent="0.2">
      <c r="A66" s="113">
        <v>62</v>
      </c>
      <c r="B66" s="129"/>
      <c r="C66" s="130" t="str">
        <f>IF(COUNTIF(Components!$E$4:$E$989,B66)&gt;0,INDEX(Components!$G$4:$G$989, MATCH(B66,Components!$E$4:$E$989, 0)),"Enter valid code to the left")</f>
        <v>Enter valid code to the left</v>
      </c>
      <c r="D66" s="129"/>
      <c r="E66" s="130" t="str">
        <f t="array" ref="E66">IF(COUNTIFS(Components!$F$4:$F$989,D66,Components!$B$4:$B$989,B66)&gt;0,INDEX(Components!$G$4:$G$989, MATCH(B66&amp;D66,Components!$B$4:$B$989&amp;Components!$F$4:$F$989,0),0),"Enter the component code on the left")</f>
        <v>Enter the component code on the left</v>
      </c>
      <c r="F66" s="129"/>
      <c r="G66" s="130" t="str">
        <f t="array" ref="G66">IF(COUNTIFS(Components!$H$4:$H$989,F66, Components!$C$4:$C$989,D66,Components!$B$4:$B$989,B66)&gt;0,INDEX(Components!$I$4:$I$989, MATCH(B66&amp;D66&amp;F66,Components!$B$4:$B$989&amp;Components!$C$4:$C$989&amp;Components!$H$4:$H$989,0),0),"")</f>
        <v/>
      </c>
      <c r="H66" s="138"/>
      <c r="I66" s="138"/>
      <c r="J66" s="138"/>
      <c r="K66" s="138"/>
      <c r="L66" s="138"/>
      <c r="M66" s="138"/>
      <c r="N66" s="138"/>
      <c r="O66" s="138"/>
      <c r="P66" s="138"/>
      <c r="Q66" s="252">
        <f t="shared" si="0"/>
        <v>0</v>
      </c>
      <c r="R66" s="138"/>
      <c r="S66" s="134">
        <f t="shared" si="3"/>
        <v>0</v>
      </c>
      <c r="T66" s="134">
        <f t="shared" si="3"/>
        <v>0</v>
      </c>
      <c r="U66" s="134">
        <f t="shared" si="3"/>
        <v>0</v>
      </c>
      <c r="V66" s="134">
        <f t="shared" si="3"/>
        <v>0</v>
      </c>
      <c r="W66" s="134">
        <f t="shared" si="3"/>
        <v>0</v>
      </c>
      <c r="X66" s="134">
        <f t="shared" si="2"/>
        <v>0</v>
      </c>
      <c r="Y66" s="135"/>
      <c r="Z66" s="136" t="str">
        <f>IF(Y66&gt;0,INDEX([4]KPI!$B$2:$B$61, MATCH(Y66,[4]KPI!$A$2:$A$61, 0)),"Enter KPI Reference No. to the left")</f>
        <v>Enter KPI Reference No. to the left</v>
      </c>
      <c r="AA66" s="135"/>
      <c r="AB66" s="137"/>
      <c r="AC66" s="137"/>
    </row>
    <row r="67" spans="1:29" ht="36" hidden="1" x14ac:dyDescent="0.2">
      <c r="A67" s="113">
        <v>63</v>
      </c>
      <c r="B67" s="129"/>
      <c r="C67" s="130" t="str">
        <f>IF(COUNTIF(Components!$E$4:$E$989,B67)&gt;0,INDEX(Components!$G$4:$G$989, MATCH(B67,Components!$E$4:$E$989, 0)),"Enter valid code to the left")</f>
        <v>Enter valid code to the left</v>
      </c>
      <c r="D67" s="129"/>
      <c r="E67" s="130" t="str">
        <f t="array" ref="E67">IF(COUNTIFS(Components!$F$4:$F$989,D67,Components!$B$4:$B$989,B67)&gt;0,INDEX(Components!$G$4:$G$989, MATCH(B67&amp;D67,Components!$B$4:$B$989&amp;Components!$F$4:$F$989,0),0),"Enter the component code on the left")</f>
        <v>Enter the component code on the left</v>
      </c>
      <c r="F67" s="129"/>
      <c r="G67" s="130" t="str">
        <f t="array" ref="G67">IF(COUNTIFS(Components!$H$4:$H$989,F67, Components!$C$4:$C$989,D67,Components!$B$4:$B$989,B67)&gt;0,INDEX(Components!$I$4:$I$989, MATCH(B67&amp;D67&amp;F67,Components!$B$4:$B$989&amp;Components!$C$4:$C$989&amp;Components!$H$4:$H$989,0),0),"")</f>
        <v/>
      </c>
      <c r="H67" s="138"/>
      <c r="I67" s="138"/>
      <c r="J67" s="138"/>
      <c r="K67" s="138"/>
      <c r="L67" s="138"/>
      <c r="M67" s="138"/>
      <c r="N67" s="138"/>
      <c r="O67" s="138"/>
      <c r="P67" s="138"/>
      <c r="Q67" s="252">
        <f t="shared" ref="Q67:Q108" si="4">L67+M67+N67+O67+P67</f>
        <v>0</v>
      </c>
      <c r="R67" s="138"/>
      <c r="S67" s="134">
        <f t="shared" si="3"/>
        <v>0</v>
      </c>
      <c r="T67" s="134">
        <f t="shared" si="3"/>
        <v>0</v>
      </c>
      <c r="U67" s="134">
        <f t="shared" si="3"/>
        <v>0</v>
      </c>
      <c r="V67" s="134">
        <f t="shared" si="3"/>
        <v>0</v>
      </c>
      <c r="W67" s="134">
        <f t="shared" si="3"/>
        <v>0</v>
      </c>
      <c r="X67" s="134">
        <f t="shared" ref="X67:X108" si="5">S67+T67+U67+V67+W67</f>
        <v>0</v>
      </c>
      <c r="Y67" s="135"/>
      <c r="Z67" s="136" t="str">
        <f>IF(Y67&gt;0,INDEX([4]KPI!$B$2:$B$61, MATCH(Y67,[4]KPI!$A$2:$A$61, 0)),"Enter KPI Reference No. to the left")</f>
        <v>Enter KPI Reference No. to the left</v>
      </c>
      <c r="AA67" s="135"/>
      <c r="AB67" s="137"/>
      <c r="AC67" s="137"/>
    </row>
    <row r="68" spans="1:29" ht="36" hidden="1" x14ac:dyDescent="0.2">
      <c r="A68" s="113">
        <v>64</v>
      </c>
      <c r="B68" s="129"/>
      <c r="C68" s="130" t="str">
        <f>IF(COUNTIF(Components!$E$4:$E$989,B68)&gt;0,INDEX(Components!$G$4:$G$989, MATCH(B68,Components!$E$4:$E$989, 0)),"Enter valid code to the left")</f>
        <v>Enter valid code to the left</v>
      </c>
      <c r="D68" s="129"/>
      <c r="E68" s="130" t="str">
        <f t="array" ref="E68">IF(COUNTIFS(Components!$F$4:$F$989,D68,Components!$B$4:$B$989,B68)&gt;0,INDEX(Components!$G$4:$G$989, MATCH(B68&amp;D68,Components!$B$4:$B$989&amp;Components!$F$4:$F$989,0),0),"Enter the component code on the left")</f>
        <v>Enter the component code on the left</v>
      </c>
      <c r="F68" s="129"/>
      <c r="G68" s="130" t="str">
        <f t="array" ref="G68">IF(COUNTIFS(Components!$H$4:$H$989,F68, Components!$C$4:$C$989,D68,Components!$B$4:$B$989,B68)&gt;0,INDEX(Components!$I$4:$I$989, MATCH(B68&amp;D68&amp;F68,Components!$B$4:$B$989&amp;Components!$C$4:$C$989&amp;Components!$H$4:$H$989,0),0),"")</f>
        <v/>
      </c>
      <c r="H68" s="138"/>
      <c r="I68" s="138"/>
      <c r="J68" s="138"/>
      <c r="K68" s="138"/>
      <c r="L68" s="138"/>
      <c r="M68" s="138"/>
      <c r="N68" s="138"/>
      <c r="O68" s="138"/>
      <c r="P68" s="138"/>
      <c r="Q68" s="252">
        <f t="shared" si="4"/>
        <v>0</v>
      </c>
      <c r="R68" s="138"/>
      <c r="S68" s="134">
        <f t="shared" si="3"/>
        <v>0</v>
      </c>
      <c r="T68" s="134">
        <f t="shared" si="3"/>
        <v>0</v>
      </c>
      <c r="U68" s="134">
        <f t="shared" si="3"/>
        <v>0</v>
      </c>
      <c r="V68" s="134">
        <f t="shared" si="3"/>
        <v>0</v>
      </c>
      <c r="W68" s="134">
        <f t="shared" si="3"/>
        <v>0</v>
      </c>
      <c r="X68" s="134">
        <f t="shared" si="5"/>
        <v>0</v>
      </c>
      <c r="Y68" s="135"/>
      <c r="Z68" s="136" t="str">
        <f>IF(Y68&gt;0,INDEX([4]KPI!$B$2:$B$61, MATCH(Y68,[4]KPI!$A$2:$A$61, 0)),"Enter KPI Reference No. to the left")</f>
        <v>Enter KPI Reference No. to the left</v>
      </c>
      <c r="AA68" s="135"/>
      <c r="AB68" s="137"/>
      <c r="AC68" s="137"/>
    </row>
    <row r="69" spans="1:29" ht="36" hidden="1" x14ac:dyDescent="0.2">
      <c r="A69" s="113">
        <v>65</v>
      </c>
      <c r="B69" s="129"/>
      <c r="C69" s="130" t="str">
        <f>IF(COUNTIF(Components!$E$4:$E$989,B69)&gt;0,INDEX(Components!$G$4:$G$989, MATCH(B69,Components!$E$4:$E$989, 0)),"Enter valid code to the left")</f>
        <v>Enter valid code to the left</v>
      </c>
      <c r="D69" s="129"/>
      <c r="E69" s="130" t="str">
        <f t="array" ref="E69">IF(COUNTIFS(Components!$F$4:$F$989,D69,Components!$B$4:$B$989,B69)&gt;0,INDEX(Components!$G$4:$G$989, MATCH(B69&amp;D69,Components!$B$4:$B$989&amp;Components!$F$4:$F$989,0),0),"Enter the component code on the left")</f>
        <v>Enter the component code on the left</v>
      </c>
      <c r="F69" s="129"/>
      <c r="G69" s="130" t="str">
        <f t="array" ref="G69">IF(COUNTIFS(Components!$H$4:$H$989,F69, Components!$C$4:$C$989,D69,Components!$B$4:$B$989,B69)&gt;0,INDEX(Components!$I$4:$I$989, MATCH(B69&amp;D69&amp;F69,Components!$B$4:$B$989&amp;Components!$C$4:$C$989&amp;Components!$H$4:$H$989,0),0),"")</f>
        <v/>
      </c>
      <c r="H69" s="138"/>
      <c r="I69" s="138"/>
      <c r="J69" s="138"/>
      <c r="K69" s="138"/>
      <c r="L69" s="138"/>
      <c r="M69" s="138"/>
      <c r="N69" s="138"/>
      <c r="O69" s="138"/>
      <c r="P69" s="138"/>
      <c r="Q69" s="252">
        <f t="shared" si="4"/>
        <v>0</v>
      </c>
      <c r="R69" s="138"/>
      <c r="S69" s="134">
        <f t="shared" si="3"/>
        <v>0</v>
      </c>
      <c r="T69" s="134">
        <f t="shared" si="3"/>
        <v>0</v>
      </c>
      <c r="U69" s="134">
        <f t="shared" si="3"/>
        <v>0</v>
      </c>
      <c r="V69" s="134">
        <f t="shared" si="3"/>
        <v>0</v>
      </c>
      <c r="W69" s="134">
        <f t="shared" si="3"/>
        <v>0</v>
      </c>
      <c r="X69" s="134">
        <f t="shared" si="5"/>
        <v>0</v>
      </c>
      <c r="Y69" s="135"/>
      <c r="Z69" s="136" t="str">
        <f>IF(Y69&gt;0,INDEX([4]KPI!$B$2:$B$61, MATCH(Y69,[4]KPI!$A$2:$A$61, 0)),"Enter KPI Reference No. to the left")</f>
        <v>Enter KPI Reference No. to the left</v>
      </c>
      <c r="AA69" s="135"/>
      <c r="AB69" s="137"/>
      <c r="AC69" s="137"/>
    </row>
    <row r="70" spans="1:29" ht="36" hidden="1" x14ac:dyDescent="0.2">
      <c r="A70" s="113">
        <v>66</v>
      </c>
      <c r="B70" s="129"/>
      <c r="C70" s="130" t="str">
        <f>IF(COUNTIF(Components!$E$4:$E$989,B70)&gt;0,INDEX(Components!$G$4:$G$989, MATCH(B70,Components!$E$4:$E$989, 0)),"Enter valid code to the left")</f>
        <v>Enter valid code to the left</v>
      </c>
      <c r="D70" s="129"/>
      <c r="E70" s="130" t="str">
        <f t="array" ref="E70">IF(COUNTIFS(Components!$F$4:$F$989,D70,Components!$B$4:$B$989,B70)&gt;0,INDEX(Components!$G$4:$G$989, MATCH(B70&amp;D70,Components!$B$4:$B$989&amp;Components!$F$4:$F$989,0),0),"Enter the component code on the left")</f>
        <v>Enter the component code on the left</v>
      </c>
      <c r="F70" s="129"/>
      <c r="G70" s="130" t="str">
        <f t="array" ref="G70">IF(COUNTIFS(Components!$H$4:$H$989,F70, Components!$C$4:$C$989,D70,Components!$B$4:$B$989,B70)&gt;0,INDEX(Components!$I$4:$I$989, MATCH(B70&amp;D70&amp;F70,Components!$B$4:$B$989&amp;Components!$C$4:$C$989&amp;Components!$H$4:$H$989,0),0),"")</f>
        <v/>
      </c>
      <c r="H70" s="138"/>
      <c r="I70" s="138"/>
      <c r="J70" s="138"/>
      <c r="K70" s="138"/>
      <c r="L70" s="138"/>
      <c r="M70" s="138"/>
      <c r="N70" s="138"/>
      <c r="O70" s="138"/>
      <c r="P70" s="138"/>
      <c r="Q70" s="252">
        <f t="shared" si="4"/>
        <v>0</v>
      </c>
      <c r="R70" s="138"/>
      <c r="S70" s="134">
        <f t="shared" ref="S70:W108" si="6">L70*$R70</f>
        <v>0</v>
      </c>
      <c r="T70" s="134">
        <f t="shared" si="6"/>
        <v>0</v>
      </c>
      <c r="U70" s="134">
        <f t="shared" si="6"/>
        <v>0</v>
      </c>
      <c r="V70" s="134">
        <f t="shared" si="6"/>
        <v>0</v>
      </c>
      <c r="W70" s="134">
        <f t="shared" si="6"/>
        <v>0</v>
      </c>
      <c r="X70" s="134">
        <f t="shared" si="5"/>
        <v>0</v>
      </c>
      <c r="Y70" s="135"/>
      <c r="Z70" s="136" t="str">
        <f>IF(Y70&gt;0,INDEX([4]KPI!$B$2:$B$61, MATCH(Y70,[4]KPI!$A$2:$A$61, 0)),"Enter KPI Reference No. to the left")</f>
        <v>Enter KPI Reference No. to the left</v>
      </c>
      <c r="AA70" s="135"/>
      <c r="AB70" s="137"/>
      <c r="AC70" s="137"/>
    </row>
    <row r="71" spans="1:29" ht="36" hidden="1" x14ac:dyDescent="0.2">
      <c r="A71" s="113">
        <v>67</v>
      </c>
      <c r="B71" s="129"/>
      <c r="C71" s="130" t="str">
        <f>IF(COUNTIF(Components!$E$4:$E$989,B71)&gt;0,INDEX(Components!$G$4:$G$989, MATCH(B71,Components!$E$4:$E$989, 0)),"Enter valid code to the left")</f>
        <v>Enter valid code to the left</v>
      </c>
      <c r="D71" s="129"/>
      <c r="E71" s="130" t="str">
        <f t="array" ref="E71">IF(COUNTIFS(Components!$F$4:$F$989,D71,Components!$B$4:$B$989,B71)&gt;0,INDEX(Components!$G$4:$G$989, MATCH(B71&amp;D71,Components!$B$4:$B$989&amp;Components!$F$4:$F$989,0),0),"Enter the component code on the left")</f>
        <v>Enter the component code on the left</v>
      </c>
      <c r="F71" s="129"/>
      <c r="G71" s="130" t="str">
        <f t="array" ref="G71">IF(COUNTIFS(Components!$H$4:$H$989,F71, Components!$C$4:$C$989,D71,Components!$B$4:$B$989,B71)&gt;0,INDEX(Components!$I$4:$I$989, MATCH(B71&amp;D71&amp;F71,Components!$B$4:$B$989&amp;Components!$C$4:$C$989&amp;Components!$H$4:$H$989,0),0),"")</f>
        <v/>
      </c>
      <c r="H71" s="138"/>
      <c r="I71" s="138"/>
      <c r="J71" s="138"/>
      <c r="K71" s="138"/>
      <c r="L71" s="138"/>
      <c r="M71" s="138"/>
      <c r="N71" s="138"/>
      <c r="O71" s="138"/>
      <c r="P71" s="138"/>
      <c r="Q71" s="252">
        <f t="shared" si="4"/>
        <v>0</v>
      </c>
      <c r="R71" s="138"/>
      <c r="S71" s="134">
        <f t="shared" si="6"/>
        <v>0</v>
      </c>
      <c r="T71" s="134">
        <f t="shared" si="6"/>
        <v>0</v>
      </c>
      <c r="U71" s="134">
        <f t="shared" si="6"/>
        <v>0</v>
      </c>
      <c r="V71" s="134">
        <f t="shared" si="6"/>
        <v>0</v>
      </c>
      <c r="W71" s="134">
        <f t="shared" si="6"/>
        <v>0</v>
      </c>
      <c r="X71" s="134">
        <f t="shared" si="5"/>
        <v>0</v>
      </c>
      <c r="Y71" s="135"/>
      <c r="Z71" s="136" t="str">
        <f>IF(Y71&gt;0,INDEX([4]KPI!$B$2:$B$61, MATCH(Y71,[4]KPI!$A$2:$A$61, 0)),"Enter KPI Reference No. to the left")</f>
        <v>Enter KPI Reference No. to the left</v>
      </c>
      <c r="AA71" s="135"/>
      <c r="AB71" s="137"/>
      <c r="AC71" s="137"/>
    </row>
    <row r="72" spans="1:29" ht="36" hidden="1" x14ac:dyDescent="0.2">
      <c r="A72" s="113">
        <v>68</v>
      </c>
      <c r="B72" s="129"/>
      <c r="C72" s="130" t="str">
        <f>IF(COUNTIF(Components!$E$4:$E$989,B72)&gt;0,INDEX(Components!$G$4:$G$989, MATCH(B72,Components!$E$4:$E$989, 0)),"Enter valid code to the left")</f>
        <v>Enter valid code to the left</v>
      </c>
      <c r="D72" s="129"/>
      <c r="E72" s="130" t="str">
        <f t="array" ref="E72">IF(COUNTIFS(Components!$F$4:$F$989,D72,Components!$B$4:$B$989,B72)&gt;0,INDEX(Components!$G$4:$G$989, MATCH(B72&amp;D72,Components!$B$4:$B$989&amp;Components!$F$4:$F$989,0),0),"Enter the component code on the left")</f>
        <v>Enter the component code on the left</v>
      </c>
      <c r="F72" s="129"/>
      <c r="G72" s="130" t="str">
        <f t="array" ref="G72">IF(COUNTIFS(Components!$H$4:$H$989,F72, Components!$C$4:$C$989,D72,Components!$B$4:$B$989,B72)&gt;0,INDEX(Components!$I$4:$I$989, MATCH(B72&amp;D72&amp;F72,Components!$B$4:$B$989&amp;Components!$C$4:$C$989&amp;Components!$H$4:$H$989,0),0),"")</f>
        <v/>
      </c>
      <c r="H72" s="138"/>
      <c r="I72" s="138"/>
      <c r="J72" s="138"/>
      <c r="K72" s="138"/>
      <c r="L72" s="138"/>
      <c r="M72" s="138"/>
      <c r="N72" s="138"/>
      <c r="O72" s="138"/>
      <c r="P72" s="138"/>
      <c r="Q72" s="252">
        <f t="shared" si="4"/>
        <v>0</v>
      </c>
      <c r="R72" s="138"/>
      <c r="S72" s="134">
        <f t="shared" si="6"/>
        <v>0</v>
      </c>
      <c r="T72" s="134">
        <f t="shared" si="6"/>
        <v>0</v>
      </c>
      <c r="U72" s="134">
        <f t="shared" si="6"/>
        <v>0</v>
      </c>
      <c r="V72" s="134">
        <f t="shared" si="6"/>
        <v>0</v>
      </c>
      <c r="W72" s="134">
        <f t="shared" si="6"/>
        <v>0</v>
      </c>
      <c r="X72" s="134">
        <f t="shared" si="5"/>
        <v>0</v>
      </c>
      <c r="Y72" s="135"/>
      <c r="Z72" s="136" t="str">
        <f>IF(Y72&gt;0,INDEX([4]KPI!$B$2:$B$61, MATCH(Y72,[4]KPI!$A$2:$A$61, 0)),"Enter KPI Reference No. to the left")</f>
        <v>Enter KPI Reference No. to the left</v>
      </c>
      <c r="AA72" s="135"/>
      <c r="AB72" s="137"/>
      <c r="AC72" s="137"/>
    </row>
    <row r="73" spans="1:29" ht="36" hidden="1" x14ac:dyDescent="0.2">
      <c r="A73" s="113">
        <v>69</v>
      </c>
      <c r="B73" s="129"/>
      <c r="C73" s="130" t="str">
        <f>IF(COUNTIF(Components!$E$4:$E$989,B73)&gt;0,INDEX(Components!$G$4:$G$989, MATCH(B73,Components!$E$4:$E$989, 0)),"Enter valid code to the left")</f>
        <v>Enter valid code to the left</v>
      </c>
      <c r="D73" s="129"/>
      <c r="E73" s="130" t="str">
        <f t="array" ref="E73">IF(COUNTIFS(Components!$F$4:$F$989,D73,Components!$B$4:$B$989,B73)&gt;0,INDEX(Components!$G$4:$G$989, MATCH(B73&amp;D73,Components!$B$4:$B$989&amp;Components!$F$4:$F$989,0),0),"Enter the component code on the left")</f>
        <v>Enter the component code on the left</v>
      </c>
      <c r="F73" s="129"/>
      <c r="G73" s="130" t="str">
        <f t="array" ref="G73">IF(COUNTIFS(Components!$H$4:$H$989,F73, Components!$C$4:$C$989,D73,Components!$B$4:$B$989,B73)&gt;0,INDEX(Components!$I$4:$I$989, MATCH(B73&amp;D73&amp;F73,Components!$B$4:$B$989&amp;Components!$C$4:$C$989&amp;Components!$H$4:$H$989,0),0),"")</f>
        <v/>
      </c>
      <c r="H73" s="138"/>
      <c r="I73" s="138"/>
      <c r="J73" s="138"/>
      <c r="K73" s="138"/>
      <c r="L73" s="138"/>
      <c r="M73" s="138"/>
      <c r="N73" s="138"/>
      <c r="O73" s="138"/>
      <c r="P73" s="138"/>
      <c r="Q73" s="252">
        <f t="shared" si="4"/>
        <v>0</v>
      </c>
      <c r="R73" s="138"/>
      <c r="S73" s="134">
        <f t="shared" si="6"/>
        <v>0</v>
      </c>
      <c r="T73" s="134">
        <f t="shared" si="6"/>
        <v>0</v>
      </c>
      <c r="U73" s="134">
        <f t="shared" si="6"/>
        <v>0</v>
      </c>
      <c r="V73" s="134">
        <f t="shared" si="6"/>
        <v>0</v>
      </c>
      <c r="W73" s="134">
        <f t="shared" si="6"/>
        <v>0</v>
      </c>
      <c r="X73" s="134">
        <f t="shared" si="5"/>
        <v>0</v>
      </c>
      <c r="Y73" s="135"/>
      <c r="Z73" s="136" t="str">
        <f>IF(Y73&gt;0,INDEX([4]KPI!$B$2:$B$61, MATCH(Y73,[4]KPI!$A$2:$A$61, 0)),"Enter KPI Reference No. to the left")</f>
        <v>Enter KPI Reference No. to the left</v>
      </c>
      <c r="AA73" s="135"/>
      <c r="AB73" s="137"/>
      <c r="AC73" s="137"/>
    </row>
    <row r="74" spans="1:29" ht="36" hidden="1" x14ac:dyDescent="0.2">
      <c r="A74" s="113">
        <v>70</v>
      </c>
      <c r="B74" s="129"/>
      <c r="C74" s="130" t="str">
        <f>IF(COUNTIF(Components!$E$4:$E$989,B74)&gt;0,INDEX(Components!$G$4:$G$989, MATCH(B74,Components!$E$4:$E$989, 0)),"Enter valid code to the left")</f>
        <v>Enter valid code to the left</v>
      </c>
      <c r="D74" s="129"/>
      <c r="E74" s="130" t="str">
        <f t="array" ref="E74">IF(COUNTIFS(Components!$F$4:$F$989,D74,Components!$B$4:$B$989,B74)&gt;0,INDEX(Components!$G$4:$G$989, MATCH(B74&amp;D74,Components!$B$4:$B$989&amp;Components!$F$4:$F$989,0),0),"Enter the component code on the left")</f>
        <v>Enter the component code on the left</v>
      </c>
      <c r="F74" s="129"/>
      <c r="G74" s="130" t="str">
        <f t="array" ref="G74">IF(COUNTIFS(Components!$H$4:$H$989,F74, Components!$C$4:$C$989,D74,Components!$B$4:$B$989,B74)&gt;0,INDEX(Components!$I$4:$I$989, MATCH(B74&amp;D74&amp;F74,Components!$B$4:$B$989&amp;Components!$C$4:$C$989&amp;Components!$H$4:$H$989,0),0),"")</f>
        <v/>
      </c>
      <c r="H74" s="138"/>
      <c r="I74" s="138"/>
      <c r="J74" s="138"/>
      <c r="K74" s="138"/>
      <c r="L74" s="138"/>
      <c r="M74" s="138"/>
      <c r="N74" s="138"/>
      <c r="O74" s="138"/>
      <c r="P74" s="138"/>
      <c r="Q74" s="252">
        <f t="shared" si="4"/>
        <v>0</v>
      </c>
      <c r="R74" s="138"/>
      <c r="S74" s="134">
        <f t="shared" si="6"/>
        <v>0</v>
      </c>
      <c r="T74" s="134">
        <f t="shared" si="6"/>
        <v>0</v>
      </c>
      <c r="U74" s="134">
        <f t="shared" si="6"/>
        <v>0</v>
      </c>
      <c r="V74" s="134">
        <f t="shared" si="6"/>
        <v>0</v>
      </c>
      <c r="W74" s="134">
        <f t="shared" si="6"/>
        <v>0</v>
      </c>
      <c r="X74" s="134">
        <f t="shared" si="5"/>
        <v>0</v>
      </c>
      <c r="Y74" s="135"/>
      <c r="Z74" s="136" t="str">
        <f>IF(Y74&gt;0,INDEX([4]KPI!$B$2:$B$61, MATCH(Y74,[4]KPI!$A$2:$A$61, 0)),"Enter KPI Reference No. to the left")</f>
        <v>Enter KPI Reference No. to the left</v>
      </c>
      <c r="AA74" s="135"/>
      <c r="AB74" s="137"/>
      <c r="AC74" s="137"/>
    </row>
    <row r="75" spans="1:29" ht="36" hidden="1" x14ac:dyDescent="0.2">
      <c r="A75" s="113">
        <v>71</v>
      </c>
      <c r="B75" s="129"/>
      <c r="C75" s="130" t="str">
        <f>IF(COUNTIF(Components!$E$4:$E$989,B75)&gt;0,INDEX(Components!$G$4:$G$989, MATCH(B75,Components!$E$4:$E$989, 0)),"Enter valid code to the left")</f>
        <v>Enter valid code to the left</v>
      </c>
      <c r="D75" s="129"/>
      <c r="E75" s="130" t="str">
        <f t="array" ref="E75">IF(COUNTIFS(Components!$F$4:$F$989,D75,Components!$B$4:$B$989,B75)&gt;0,INDEX(Components!$G$4:$G$989, MATCH(B75&amp;D75,Components!$B$4:$B$989&amp;Components!$F$4:$F$989,0),0),"Enter the component code on the left")</f>
        <v>Enter the component code on the left</v>
      </c>
      <c r="F75" s="129"/>
      <c r="G75" s="130" t="str">
        <f t="array" ref="G75">IF(COUNTIFS(Components!$H$4:$H$989,F75, Components!$C$4:$C$989,D75,Components!$B$4:$B$989,B75)&gt;0,INDEX(Components!$I$4:$I$989, MATCH(B75&amp;D75&amp;F75,Components!$B$4:$B$989&amp;Components!$C$4:$C$989&amp;Components!$H$4:$H$989,0),0),"")</f>
        <v/>
      </c>
      <c r="H75" s="138"/>
      <c r="I75" s="138"/>
      <c r="J75" s="138"/>
      <c r="K75" s="138"/>
      <c r="L75" s="138"/>
      <c r="M75" s="138"/>
      <c r="N75" s="138"/>
      <c r="O75" s="138"/>
      <c r="P75" s="138"/>
      <c r="Q75" s="252">
        <f t="shared" si="4"/>
        <v>0</v>
      </c>
      <c r="R75" s="138"/>
      <c r="S75" s="134">
        <f t="shared" si="6"/>
        <v>0</v>
      </c>
      <c r="T75" s="134">
        <f t="shared" si="6"/>
        <v>0</v>
      </c>
      <c r="U75" s="134">
        <f t="shared" si="6"/>
        <v>0</v>
      </c>
      <c r="V75" s="134">
        <f t="shared" si="6"/>
        <v>0</v>
      </c>
      <c r="W75" s="134">
        <f t="shared" si="6"/>
        <v>0</v>
      </c>
      <c r="X75" s="134">
        <f t="shared" si="5"/>
        <v>0</v>
      </c>
      <c r="Y75" s="135"/>
      <c r="Z75" s="136" t="str">
        <f>IF(Y75&gt;0,INDEX([4]KPI!$B$2:$B$61, MATCH(Y75,[4]KPI!$A$2:$A$61, 0)),"Enter KPI Reference No. to the left")</f>
        <v>Enter KPI Reference No. to the left</v>
      </c>
      <c r="AA75" s="135"/>
      <c r="AB75" s="137"/>
      <c r="AC75" s="137"/>
    </row>
    <row r="76" spans="1:29" ht="36" hidden="1" x14ac:dyDescent="0.2">
      <c r="A76" s="113">
        <v>72</v>
      </c>
      <c r="B76" s="129"/>
      <c r="C76" s="130" t="str">
        <f>IF(COUNTIF(Components!$E$4:$E$989,B76)&gt;0,INDEX(Components!$G$4:$G$989, MATCH(B76,Components!$E$4:$E$989, 0)),"Enter valid code to the left")</f>
        <v>Enter valid code to the left</v>
      </c>
      <c r="D76" s="129"/>
      <c r="E76" s="130" t="str">
        <f t="array" ref="E76">IF(COUNTIFS(Components!$F$4:$F$989,D76,Components!$B$4:$B$989,B76)&gt;0,INDEX(Components!$G$4:$G$989, MATCH(B76&amp;D76,Components!$B$4:$B$989&amp;Components!$F$4:$F$989,0),0),"Enter the component code on the left")</f>
        <v>Enter the component code on the left</v>
      </c>
      <c r="F76" s="129"/>
      <c r="G76" s="130" t="str">
        <f t="array" ref="G76">IF(COUNTIFS(Components!$H$4:$H$989,F76, Components!$C$4:$C$989,D76,Components!$B$4:$B$989,B76)&gt;0,INDEX(Components!$I$4:$I$989, MATCH(B76&amp;D76&amp;F76,Components!$B$4:$B$989&amp;Components!$C$4:$C$989&amp;Components!$H$4:$H$989,0),0),"")</f>
        <v/>
      </c>
      <c r="H76" s="138"/>
      <c r="I76" s="138"/>
      <c r="J76" s="138"/>
      <c r="K76" s="138"/>
      <c r="L76" s="138"/>
      <c r="M76" s="138"/>
      <c r="N76" s="138"/>
      <c r="O76" s="138"/>
      <c r="P76" s="138"/>
      <c r="Q76" s="252">
        <f t="shared" si="4"/>
        <v>0</v>
      </c>
      <c r="R76" s="138"/>
      <c r="S76" s="134">
        <f t="shared" si="6"/>
        <v>0</v>
      </c>
      <c r="T76" s="134">
        <f t="shared" si="6"/>
        <v>0</v>
      </c>
      <c r="U76" s="134">
        <f t="shared" si="6"/>
        <v>0</v>
      </c>
      <c r="V76" s="134">
        <f t="shared" si="6"/>
        <v>0</v>
      </c>
      <c r="W76" s="134">
        <f t="shared" si="6"/>
        <v>0</v>
      </c>
      <c r="X76" s="134">
        <f t="shared" si="5"/>
        <v>0</v>
      </c>
      <c r="Y76" s="135"/>
      <c r="Z76" s="136" t="str">
        <f>IF(Y76&gt;0,INDEX([4]KPI!$B$2:$B$61, MATCH(Y76,[4]KPI!$A$2:$A$61, 0)),"Enter KPI Reference No. to the left")</f>
        <v>Enter KPI Reference No. to the left</v>
      </c>
      <c r="AA76" s="135"/>
      <c r="AB76" s="137"/>
      <c r="AC76" s="137"/>
    </row>
    <row r="77" spans="1:29" ht="36" hidden="1" x14ac:dyDescent="0.2">
      <c r="A77" s="113">
        <v>73</v>
      </c>
      <c r="B77" s="129"/>
      <c r="C77" s="130" t="str">
        <f>IF(COUNTIF(Components!$E$4:$E$989,B77)&gt;0,INDEX(Components!$G$4:$G$989, MATCH(B77,Components!$E$4:$E$989, 0)),"Enter valid code to the left")</f>
        <v>Enter valid code to the left</v>
      </c>
      <c r="D77" s="129"/>
      <c r="E77" s="130" t="str">
        <f t="array" ref="E77">IF(COUNTIFS(Components!$F$4:$F$989,D77,Components!$B$4:$B$989,B77)&gt;0,INDEX(Components!$G$4:$G$989, MATCH(B77&amp;D77,Components!$B$4:$B$989&amp;Components!$F$4:$F$989,0),0),"Enter the component code on the left")</f>
        <v>Enter the component code on the left</v>
      </c>
      <c r="F77" s="129"/>
      <c r="G77" s="130" t="str">
        <f t="array" ref="G77">IF(COUNTIFS(Components!$H$4:$H$989,F77, Components!$C$4:$C$989,D77,Components!$B$4:$B$989,B77)&gt;0,INDEX(Components!$I$4:$I$989, MATCH(B77&amp;D77&amp;F77,Components!$B$4:$B$989&amp;Components!$C$4:$C$989&amp;Components!$H$4:$H$989,0),0),"")</f>
        <v/>
      </c>
      <c r="H77" s="138"/>
      <c r="I77" s="138"/>
      <c r="J77" s="138"/>
      <c r="K77" s="138"/>
      <c r="L77" s="138"/>
      <c r="M77" s="138"/>
      <c r="N77" s="138"/>
      <c r="O77" s="138"/>
      <c r="P77" s="138"/>
      <c r="Q77" s="252">
        <f t="shared" si="4"/>
        <v>0</v>
      </c>
      <c r="R77" s="138"/>
      <c r="S77" s="134">
        <f t="shared" si="6"/>
        <v>0</v>
      </c>
      <c r="T77" s="134">
        <f t="shared" si="6"/>
        <v>0</v>
      </c>
      <c r="U77" s="134">
        <f t="shared" si="6"/>
        <v>0</v>
      </c>
      <c r="V77" s="134">
        <f t="shared" si="6"/>
        <v>0</v>
      </c>
      <c r="W77" s="134">
        <f t="shared" si="6"/>
        <v>0</v>
      </c>
      <c r="X77" s="134">
        <f t="shared" si="5"/>
        <v>0</v>
      </c>
      <c r="Y77" s="135"/>
      <c r="Z77" s="136" t="str">
        <f>IF(Y77&gt;0,INDEX([4]KPI!$B$2:$B$61, MATCH(Y77,[4]KPI!$A$2:$A$61, 0)),"Enter KPI Reference No. to the left")</f>
        <v>Enter KPI Reference No. to the left</v>
      </c>
      <c r="AA77" s="135"/>
      <c r="AB77" s="137"/>
      <c r="AC77" s="137"/>
    </row>
    <row r="78" spans="1:29" ht="36" hidden="1" x14ac:dyDescent="0.2">
      <c r="A78" s="113">
        <v>74</v>
      </c>
      <c r="B78" s="129"/>
      <c r="C78" s="130" t="str">
        <f>IF(COUNTIF(Components!$E$4:$E$989,B78)&gt;0,INDEX(Components!$G$4:$G$989, MATCH(B78,Components!$E$4:$E$989, 0)),"Enter valid code to the left")</f>
        <v>Enter valid code to the left</v>
      </c>
      <c r="D78" s="129"/>
      <c r="E78" s="130" t="str">
        <f t="array" ref="E78">IF(COUNTIFS(Components!$F$4:$F$989,D78,Components!$B$4:$B$989,B78)&gt;0,INDEX(Components!$G$4:$G$989, MATCH(B78&amp;D78,Components!$B$4:$B$989&amp;Components!$F$4:$F$989,0),0),"Enter the component code on the left")</f>
        <v>Enter the component code on the left</v>
      </c>
      <c r="F78" s="129"/>
      <c r="G78" s="130" t="str">
        <f t="array" ref="G78">IF(COUNTIFS(Components!$H$4:$H$989,F78, Components!$C$4:$C$989,D78,Components!$B$4:$B$989,B78)&gt;0,INDEX(Components!$I$4:$I$989, MATCH(B78&amp;D78&amp;F78,Components!$B$4:$B$989&amp;Components!$C$4:$C$989&amp;Components!$H$4:$H$989,0),0),"")</f>
        <v/>
      </c>
      <c r="H78" s="138"/>
      <c r="I78" s="138"/>
      <c r="J78" s="138"/>
      <c r="K78" s="138"/>
      <c r="L78" s="138"/>
      <c r="M78" s="138"/>
      <c r="N78" s="138"/>
      <c r="O78" s="138"/>
      <c r="P78" s="138"/>
      <c r="Q78" s="252">
        <f t="shared" si="4"/>
        <v>0</v>
      </c>
      <c r="R78" s="138"/>
      <c r="S78" s="134">
        <f t="shared" si="6"/>
        <v>0</v>
      </c>
      <c r="T78" s="134">
        <f t="shared" si="6"/>
        <v>0</v>
      </c>
      <c r="U78" s="134">
        <f t="shared" si="6"/>
        <v>0</v>
      </c>
      <c r="V78" s="134">
        <f t="shared" si="6"/>
        <v>0</v>
      </c>
      <c r="W78" s="134">
        <f t="shared" si="6"/>
        <v>0</v>
      </c>
      <c r="X78" s="134">
        <f t="shared" si="5"/>
        <v>0</v>
      </c>
      <c r="Y78" s="135"/>
      <c r="Z78" s="136" t="str">
        <f>IF(Y78&gt;0,INDEX([4]KPI!$B$2:$B$61, MATCH(Y78,[4]KPI!$A$2:$A$61, 0)),"Enter KPI Reference No. to the left")</f>
        <v>Enter KPI Reference No. to the left</v>
      </c>
      <c r="AA78" s="135"/>
      <c r="AB78" s="137"/>
      <c r="AC78" s="137"/>
    </row>
    <row r="79" spans="1:29" ht="36" hidden="1" x14ac:dyDescent="0.2">
      <c r="A79" s="113">
        <v>75</v>
      </c>
      <c r="B79" s="129"/>
      <c r="C79" s="130" t="str">
        <f>IF(COUNTIF(Components!$E$4:$E$989,B79)&gt;0,INDEX(Components!$G$4:$G$989, MATCH(B79,Components!$E$4:$E$989, 0)),"Enter valid code to the left")</f>
        <v>Enter valid code to the left</v>
      </c>
      <c r="D79" s="129"/>
      <c r="E79" s="130" t="str">
        <f t="array" ref="E79">IF(COUNTIFS(Components!$F$4:$F$989,D79,Components!$B$4:$B$989,B79)&gt;0,INDEX(Components!$G$4:$G$989, MATCH(B79&amp;D79,Components!$B$4:$B$989&amp;Components!$F$4:$F$989,0),0),"Enter the component code on the left")</f>
        <v>Enter the component code on the left</v>
      </c>
      <c r="F79" s="129"/>
      <c r="G79" s="130" t="str">
        <f t="array" ref="G79">IF(COUNTIFS(Components!$H$4:$H$989,F79, Components!$C$4:$C$989,D79,Components!$B$4:$B$989,B79)&gt;0,INDEX(Components!$I$4:$I$989, MATCH(B79&amp;D79&amp;F79,Components!$B$4:$B$989&amp;Components!$C$4:$C$989&amp;Components!$H$4:$H$989,0),0),"")</f>
        <v/>
      </c>
      <c r="H79" s="138"/>
      <c r="I79" s="138"/>
      <c r="J79" s="138"/>
      <c r="K79" s="138"/>
      <c r="L79" s="138"/>
      <c r="M79" s="138"/>
      <c r="N79" s="138"/>
      <c r="O79" s="138"/>
      <c r="P79" s="138"/>
      <c r="Q79" s="252">
        <f t="shared" si="4"/>
        <v>0</v>
      </c>
      <c r="R79" s="138"/>
      <c r="S79" s="134">
        <f t="shared" si="6"/>
        <v>0</v>
      </c>
      <c r="T79" s="134">
        <f t="shared" si="6"/>
        <v>0</v>
      </c>
      <c r="U79" s="134">
        <f t="shared" si="6"/>
        <v>0</v>
      </c>
      <c r="V79" s="134">
        <f t="shared" si="6"/>
        <v>0</v>
      </c>
      <c r="W79" s="134">
        <f t="shared" si="6"/>
        <v>0</v>
      </c>
      <c r="X79" s="134">
        <f t="shared" si="5"/>
        <v>0</v>
      </c>
      <c r="Y79" s="135"/>
      <c r="Z79" s="136" t="str">
        <f>IF(Y79&gt;0,INDEX([4]KPI!$B$2:$B$61, MATCH(Y79,[4]KPI!$A$2:$A$61, 0)),"Enter KPI Reference No. to the left")</f>
        <v>Enter KPI Reference No. to the left</v>
      </c>
      <c r="AA79" s="135"/>
      <c r="AB79" s="137"/>
      <c r="AC79" s="137"/>
    </row>
    <row r="80" spans="1:29" ht="36" hidden="1" x14ac:dyDescent="0.2">
      <c r="A80" s="113">
        <v>76</v>
      </c>
      <c r="B80" s="129"/>
      <c r="C80" s="130" t="str">
        <f>IF(COUNTIF(Components!$E$4:$E$989,B80)&gt;0,INDEX(Components!$G$4:$G$989, MATCH(B80,Components!$E$4:$E$989, 0)),"Enter valid code to the left")</f>
        <v>Enter valid code to the left</v>
      </c>
      <c r="D80" s="129"/>
      <c r="E80" s="130" t="str">
        <f t="array" ref="E80">IF(COUNTIFS(Components!$F$4:$F$989,D80,Components!$B$4:$B$989,B80)&gt;0,INDEX(Components!$G$4:$G$989, MATCH(B80&amp;D80,Components!$B$4:$B$989&amp;Components!$F$4:$F$989,0),0),"Enter the component code on the left")</f>
        <v>Enter the component code on the left</v>
      </c>
      <c r="F80" s="129"/>
      <c r="G80" s="130" t="str">
        <f t="array" ref="G80">IF(COUNTIFS(Components!$H$4:$H$989,F80, Components!$C$4:$C$989,D80,Components!$B$4:$B$989,B80)&gt;0,INDEX(Components!$I$4:$I$989, MATCH(B80&amp;D80&amp;F80,Components!$B$4:$B$989&amp;Components!$C$4:$C$989&amp;Components!$H$4:$H$989,0),0),"")</f>
        <v/>
      </c>
      <c r="H80" s="138"/>
      <c r="I80" s="138"/>
      <c r="J80" s="138"/>
      <c r="K80" s="138"/>
      <c r="L80" s="138"/>
      <c r="M80" s="138"/>
      <c r="N80" s="138"/>
      <c r="O80" s="138"/>
      <c r="P80" s="138"/>
      <c r="Q80" s="252">
        <f t="shared" si="4"/>
        <v>0</v>
      </c>
      <c r="R80" s="138"/>
      <c r="S80" s="134">
        <f t="shared" si="6"/>
        <v>0</v>
      </c>
      <c r="T80" s="134">
        <f t="shared" si="6"/>
        <v>0</v>
      </c>
      <c r="U80" s="134">
        <f t="shared" si="6"/>
        <v>0</v>
      </c>
      <c r="V80" s="134">
        <f t="shared" si="6"/>
        <v>0</v>
      </c>
      <c r="W80" s="134">
        <f t="shared" si="6"/>
        <v>0</v>
      </c>
      <c r="X80" s="134">
        <f t="shared" si="5"/>
        <v>0</v>
      </c>
      <c r="Y80" s="135"/>
      <c r="Z80" s="136" t="str">
        <f>IF(Y80&gt;0,INDEX([4]KPI!$B$2:$B$61, MATCH(Y80,[4]KPI!$A$2:$A$61, 0)),"Enter KPI Reference No. to the left")</f>
        <v>Enter KPI Reference No. to the left</v>
      </c>
      <c r="AA80" s="135"/>
      <c r="AB80" s="137"/>
      <c r="AC80" s="137"/>
    </row>
    <row r="81" spans="1:29" ht="36" hidden="1" x14ac:dyDescent="0.2">
      <c r="A81" s="113">
        <v>77</v>
      </c>
      <c r="B81" s="129"/>
      <c r="C81" s="130" t="str">
        <f>IF(COUNTIF(Components!$E$4:$E$989,B81)&gt;0,INDEX(Components!$G$4:$G$989, MATCH(B81,Components!$E$4:$E$989, 0)),"Enter valid code to the left")</f>
        <v>Enter valid code to the left</v>
      </c>
      <c r="D81" s="129"/>
      <c r="E81" s="130" t="str">
        <f t="array" ref="E81">IF(COUNTIFS(Components!$F$4:$F$989,D81,Components!$B$4:$B$989,B81)&gt;0,INDEX(Components!$G$4:$G$989, MATCH(B81&amp;D81,Components!$B$4:$B$989&amp;Components!$F$4:$F$989,0),0),"Enter the component code on the left")</f>
        <v>Enter the component code on the left</v>
      </c>
      <c r="F81" s="129"/>
      <c r="G81" s="130" t="str">
        <f t="array" ref="G81">IF(COUNTIFS(Components!$H$4:$H$989,F81, Components!$C$4:$C$989,D81,Components!$B$4:$B$989,B81)&gt;0,INDEX(Components!$I$4:$I$989, MATCH(B81&amp;D81&amp;F81,Components!$B$4:$B$989&amp;Components!$C$4:$C$989&amp;Components!$H$4:$H$989,0),0),"")</f>
        <v/>
      </c>
      <c r="H81" s="138"/>
      <c r="I81" s="138"/>
      <c r="J81" s="138"/>
      <c r="K81" s="138"/>
      <c r="L81" s="138"/>
      <c r="M81" s="138"/>
      <c r="N81" s="138"/>
      <c r="O81" s="138"/>
      <c r="P81" s="138"/>
      <c r="Q81" s="252">
        <f t="shared" si="4"/>
        <v>0</v>
      </c>
      <c r="R81" s="138"/>
      <c r="S81" s="134">
        <f t="shared" si="6"/>
        <v>0</v>
      </c>
      <c r="T81" s="134">
        <f t="shared" si="6"/>
        <v>0</v>
      </c>
      <c r="U81" s="134">
        <f t="shared" si="6"/>
        <v>0</v>
      </c>
      <c r="V81" s="134">
        <f t="shared" si="6"/>
        <v>0</v>
      </c>
      <c r="W81" s="134">
        <f t="shared" si="6"/>
        <v>0</v>
      </c>
      <c r="X81" s="134">
        <f t="shared" si="5"/>
        <v>0</v>
      </c>
      <c r="Y81" s="135"/>
      <c r="Z81" s="136" t="str">
        <f>IF(Y81&gt;0,INDEX([4]KPI!$B$2:$B$61, MATCH(Y81,[4]KPI!$A$2:$A$61, 0)),"Enter KPI Reference No. to the left")</f>
        <v>Enter KPI Reference No. to the left</v>
      </c>
      <c r="AA81" s="135"/>
      <c r="AB81" s="137"/>
      <c r="AC81" s="137"/>
    </row>
    <row r="82" spans="1:29" ht="36" hidden="1" x14ac:dyDescent="0.2">
      <c r="A82" s="113">
        <v>78</v>
      </c>
      <c r="B82" s="129"/>
      <c r="C82" s="130" t="str">
        <f>IF(COUNTIF(Components!$E$4:$E$989,B82)&gt;0,INDEX(Components!$G$4:$G$989, MATCH(B82,Components!$E$4:$E$989, 0)),"Enter valid code to the left")</f>
        <v>Enter valid code to the left</v>
      </c>
      <c r="D82" s="129"/>
      <c r="E82" s="130" t="str">
        <f t="array" ref="E82">IF(COUNTIFS(Components!$F$4:$F$989,D82,Components!$B$4:$B$989,B82)&gt;0,INDEX(Components!$G$4:$G$989, MATCH(B82&amp;D82,Components!$B$4:$B$989&amp;Components!$F$4:$F$989,0),0),"Enter the component code on the left")</f>
        <v>Enter the component code on the left</v>
      </c>
      <c r="F82" s="129"/>
      <c r="G82" s="130" t="str">
        <f t="array" ref="G82">IF(COUNTIFS(Components!$H$4:$H$989,F82, Components!$C$4:$C$989,D82,Components!$B$4:$B$989,B82)&gt;0,INDEX(Components!$I$4:$I$989, MATCH(B82&amp;D82&amp;F82,Components!$B$4:$B$989&amp;Components!$C$4:$C$989&amp;Components!$H$4:$H$989,0),0),"")</f>
        <v/>
      </c>
      <c r="H82" s="138"/>
      <c r="I82" s="138"/>
      <c r="J82" s="138"/>
      <c r="K82" s="138"/>
      <c r="L82" s="138"/>
      <c r="M82" s="138"/>
      <c r="N82" s="138"/>
      <c r="O82" s="138"/>
      <c r="P82" s="138"/>
      <c r="Q82" s="252">
        <f t="shared" si="4"/>
        <v>0</v>
      </c>
      <c r="R82" s="138"/>
      <c r="S82" s="134">
        <f t="shared" si="6"/>
        <v>0</v>
      </c>
      <c r="T82" s="134">
        <f t="shared" si="6"/>
        <v>0</v>
      </c>
      <c r="U82" s="134">
        <f t="shared" si="6"/>
        <v>0</v>
      </c>
      <c r="V82" s="134">
        <f t="shared" si="6"/>
        <v>0</v>
      </c>
      <c r="W82" s="134">
        <f t="shared" si="6"/>
        <v>0</v>
      </c>
      <c r="X82" s="134">
        <f t="shared" si="5"/>
        <v>0</v>
      </c>
      <c r="Y82" s="135"/>
      <c r="Z82" s="136" t="str">
        <f>IF(Y82&gt;0,INDEX([4]KPI!$B$2:$B$61, MATCH(Y82,[4]KPI!$A$2:$A$61, 0)),"Enter KPI Reference No. to the left")</f>
        <v>Enter KPI Reference No. to the left</v>
      </c>
      <c r="AA82" s="135"/>
      <c r="AB82" s="137"/>
      <c r="AC82" s="137"/>
    </row>
    <row r="83" spans="1:29" ht="36" hidden="1" x14ac:dyDescent="0.2">
      <c r="A83" s="113">
        <v>79</v>
      </c>
      <c r="B83" s="129"/>
      <c r="C83" s="130" t="str">
        <f>IF(COUNTIF(Components!$E$4:$E$989,B83)&gt;0,INDEX(Components!$G$4:$G$989, MATCH(B83,Components!$E$4:$E$989, 0)),"Enter valid code to the left")</f>
        <v>Enter valid code to the left</v>
      </c>
      <c r="D83" s="129"/>
      <c r="E83" s="130" t="str">
        <f t="array" ref="E83">IF(COUNTIFS(Components!$F$4:$F$989,D83,Components!$B$4:$B$989,B83)&gt;0,INDEX(Components!$G$4:$G$989, MATCH(B83&amp;D83,Components!$B$4:$B$989&amp;Components!$F$4:$F$989,0),0),"Enter the component code on the left")</f>
        <v>Enter the component code on the left</v>
      </c>
      <c r="F83" s="129"/>
      <c r="G83" s="130" t="str">
        <f t="array" ref="G83">IF(COUNTIFS(Components!$H$4:$H$989,F83, Components!$C$4:$C$989,D83,Components!$B$4:$B$989,B83)&gt;0,INDEX(Components!$I$4:$I$989, MATCH(B83&amp;D83&amp;F83,Components!$B$4:$B$989&amp;Components!$C$4:$C$989&amp;Components!$H$4:$H$989,0),0),"")</f>
        <v/>
      </c>
      <c r="H83" s="138"/>
      <c r="I83" s="138"/>
      <c r="J83" s="138"/>
      <c r="K83" s="138"/>
      <c r="L83" s="138"/>
      <c r="M83" s="138"/>
      <c r="N83" s="138"/>
      <c r="O83" s="138"/>
      <c r="P83" s="138"/>
      <c r="Q83" s="252">
        <f t="shared" si="4"/>
        <v>0</v>
      </c>
      <c r="R83" s="138"/>
      <c r="S83" s="134">
        <f t="shared" si="6"/>
        <v>0</v>
      </c>
      <c r="T83" s="134">
        <f t="shared" si="6"/>
        <v>0</v>
      </c>
      <c r="U83" s="134">
        <f t="shared" si="6"/>
        <v>0</v>
      </c>
      <c r="V83" s="134">
        <f t="shared" si="6"/>
        <v>0</v>
      </c>
      <c r="W83" s="134">
        <f t="shared" si="6"/>
        <v>0</v>
      </c>
      <c r="X83" s="134">
        <f t="shared" si="5"/>
        <v>0</v>
      </c>
      <c r="Y83" s="135"/>
      <c r="Z83" s="136" t="str">
        <f>IF(Y83&gt;0,INDEX([4]KPI!$B$2:$B$61, MATCH(Y83,[4]KPI!$A$2:$A$61, 0)),"Enter KPI Reference No. to the left")</f>
        <v>Enter KPI Reference No. to the left</v>
      </c>
      <c r="AA83" s="135"/>
      <c r="AB83" s="137"/>
      <c r="AC83" s="137"/>
    </row>
    <row r="84" spans="1:29" ht="36" hidden="1" x14ac:dyDescent="0.2">
      <c r="A84" s="113">
        <v>80</v>
      </c>
      <c r="B84" s="129"/>
      <c r="C84" s="130" t="str">
        <f>IF(COUNTIF(Components!$E$4:$E$989,B84)&gt;0,INDEX(Components!$G$4:$G$989, MATCH(B84,Components!$E$4:$E$989, 0)),"Enter valid code to the left")</f>
        <v>Enter valid code to the left</v>
      </c>
      <c r="D84" s="129"/>
      <c r="E84" s="130" t="str">
        <f t="array" ref="E84">IF(COUNTIFS(Components!$F$4:$F$989,D84,Components!$B$4:$B$989,B84)&gt;0,INDEX(Components!$G$4:$G$989, MATCH(B84&amp;D84,Components!$B$4:$B$989&amp;Components!$F$4:$F$989,0),0),"Enter the component code on the left")</f>
        <v>Enter the component code on the left</v>
      </c>
      <c r="F84" s="129"/>
      <c r="G84" s="130" t="str">
        <f t="array" ref="G84">IF(COUNTIFS(Components!$H$4:$H$989,F84, Components!$C$4:$C$989,D84,Components!$B$4:$B$989,B84)&gt;0,INDEX(Components!$I$4:$I$989, MATCH(B84&amp;D84&amp;F84,Components!$B$4:$B$989&amp;Components!$C$4:$C$989&amp;Components!$H$4:$H$989,0),0),"")</f>
        <v/>
      </c>
      <c r="H84" s="138"/>
      <c r="I84" s="138"/>
      <c r="J84" s="138"/>
      <c r="K84" s="138"/>
      <c r="L84" s="138"/>
      <c r="M84" s="138"/>
      <c r="N84" s="138"/>
      <c r="O84" s="138"/>
      <c r="P84" s="138"/>
      <c r="Q84" s="252">
        <f t="shared" si="4"/>
        <v>0</v>
      </c>
      <c r="R84" s="138"/>
      <c r="S84" s="134">
        <f t="shared" si="6"/>
        <v>0</v>
      </c>
      <c r="T84" s="134">
        <f t="shared" si="6"/>
        <v>0</v>
      </c>
      <c r="U84" s="134">
        <f t="shared" si="6"/>
        <v>0</v>
      </c>
      <c r="V84" s="134">
        <f t="shared" si="6"/>
        <v>0</v>
      </c>
      <c r="W84" s="134">
        <f t="shared" si="6"/>
        <v>0</v>
      </c>
      <c r="X84" s="134">
        <f t="shared" si="5"/>
        <v>0</v>
      </c>
      <c r="Y84" s="135"/>
      <c r="Z84" s="136" t="str">
        <f>IF(Y84&gt;0,INDEX([4]KPI!$B$2:$B$61, MATCH(Y84,[4]KPI!$A$2:$A$61, 0)),"Enter KPI Reference No. to the left")</f>
        <v>Enter KPI Reference No. to the left</v>
      </c>
      <c r="AA84" s="135"/>
      <c r="AB84" s="137"/>
      <c r="AC84" s="137"/>
    </row>
    <row r="85" spans="1:29" ht="36" hidden="1" x14ac:dyDescent="0.2">
      <c r="A85" s="113">
        <v>81</v>
      </c>
      <c r="B85" s="129"/>
      <c r="C85" s="130" t="str">
        <f>IF(COUNTIF(Components!$E$4:$E$989,B85)&gt;0,INDEX(Components!$G$4:$G$989, MATCH(B85,Components!$E$4:$E$989, 0)),"Enter valid code to the left")</f>
        <v>Enter valid code to the left</v>
      </c>
      <c r="D85" s="129"/>
      <c r="E85" s="130" t="str">
        <f t="array" ref="E85">IF(COUNTIFS(Components!$F$4:$F$989,D85,Components!$B$4:$B$989,B85)&gt;0,INDEX(Components!$G$4:$G$989, MATCH(B85&amp;D85,Components!$B$4:$B$989&amp;Components!$F$4:$F$989,0),0),"Enter the component code on the left")</f>
        <v>Enter the component code on the left</v>
      </c>
      <c r="F85" s="129"/>
      <c r="G85" s="130" t="str">
        <f t="array" ref="G85">IF(COUNTIFS(Components!$H$4:$H$989,F85, Components!$C$4:$C$989,D85,Components!$B$4:$B$989,B85)&gt;0,INDEX(Components!$I$4:$I$989, MATCH(B85&amp;D85&amp;F85,Components!$B$4:$B$989&amp;Components!$C$4:$C$989&amp;Components!$H$4:$H$989,0),0),"")</f>
        <v/>
      </c>
      <c r="H85" s="138"/>
      <c r="I85" s="138"/>
      <c r="J85" s="138"/>
      <c r="K85" s="138"/>
      <c r="L85" s="138"/>
      <c r="M85" s="138"/>
      <c r="N85" s="138"/>
      <c r="O85" s="138"/>
      <c r="P85" s="138"/>
      <c r="Q85" s="252">
        <f t="shared" si="4"/>
        <v>0</v>
      </c>
      <c r="R85" s="138"/>
      <c r="S85" s="134">
        <f t="shared" si="6"/>
        <v>0</v>
      </c>
      <c r="T85" s="134">
        <f t="shared" si="6"/>
        <v>0</v>
      </c>
      <c r="U85" s="134">
        <f t="shared" si="6"/>
        <v>0</v>
      </c>
      <c r="V85" s="134">
        <f t="shared" si="6"/>
        <v>0</v>
      </c>
      <c r="W85" s="134">
        <f t="shared" si="6"/>
        <v>0</v>
      </c>
      <c r="X85" s="134">
        <f t="shared" si="5"/>
        <v>0</v>
      </c>
      <c r="Y85" s="135"/>
      <c r="Z85" s="136" t="str">
        <f>IF(Y85&gt;0,INDEX([4]KPI!$B$2:$B$61, MATCH(Y85,[4]KPI!$A$2:$A$61, 0)),"Enter KPI Reference No. to the left")</f>
        <v>Enter KPI Reference No. to the left</v>
      </c>
      <c r="AA85" s="135"/>
      <c r="AB85" s="137"/>
      <c r="AC85" s="137"/>
    </row>
    <row r="86" spans="1:29" ht="36" hidden="1" x14ac:dyDescent="0.2">
      <c r="A86" s="113">
        <v>82</v>
      </c>
      <c r="B86" s="129"/>
      <c r="C86" s="130" t="str">
        <f>IF(COUNTIF(Components!$E$4:$E$989,B86)&gt;0,INDEX(Components!$G$4:$G$989, MATCH(B86,Components!$E$4:$E$989, 0)),"Enter valid code to the left")</f>
        <v>Enter valid code to the left</v>
      </c>
      <c r="D86" s="129"/>
      <c r="E86" s="130" t="str">
        <f t="array" ref="E86">IF(COUNTIFS(Components!$F$4:$F$989,D86,Components!$B$4:$B$989,B86)&gt;0,INDEX(Components!$G$4:$G$989, MATCH(B86&amp;D86,Components!$B$4:$B$989&amp;Components!$F$4:$F$989,0),0),"Enter the component code on the left")</f>
        <v>Enter the component code on the left</v>
      </c>
      <c r="F86" s="129"/>
      <c r="G86" s="130" t="str">
        <f t="array" ref="G86">IF(COUNTIFS(Components!$H$4:$H$989,F86, Components!$C$4:$C$989,D86,Components!$B$4:$B$989,B86)&gt;0,INDEX(Components!$I$4:$I$989, MATCH(B86&amp;D86&amp;F86,Components!$B$4:$B$989&amp;Components!$C$4:$C$989&amp;Components!$H$4:$H$989,0),0),"")</f>
        <v/>
      </c>
      <c r="H86" s="138"/>
      <c r="I86" s="138"/>
      <c r="J86" s="138"/>
      <c r="K86" s="138"/>
      <c r="L86" s="138"/>
      <c r="M86" s="138"/>
      <c r="N86" s="138"/>
      <c r="O86" s="138"/>
      <c r="P86" s="138"/>
      <c r="Q86" s="252">
        <f t="shared" si="4"/>
        <v>0</v>
      </c>
      <c r="R86" s="138"/>
      <c r="S86" s="134">
        <f t="shared" si="6"/>
        <v>0</v>
      </c>
      <c r="T86" s="134">
        <f t="shared" si="6"/>
        <v>0</v>
      </c>
      <c r="U86" s="134">
        <f t="shared" si="6"/>
        <v>0</v>
      </c>
      <c r="V86" s="134">
        <f t="shared" si="6"/>
        <v>0</v>
      </c>
      <c r="W86" s="134">
        <f t="shared" si="6"/>
        <v>0</v>
      </c>
      <c r="X86" s="134">
        <f t="shared" si="5"/>
        <v>0</v>
      </c>
      <c r="Y86" s="135"/>
      <c r="Z86" s="136" t="str">
        <f>IF(Y86&gt;0,INDEX([4]KPI!$B$2:$B$61, MATCH(Y86,[4]KPI!$A$2:$A$61, 0)),"Enter KPI Reference No. to the left")</f>
        <v>Enter KPI Reference No. to the left</v>
      </c>
      <c r="AA86" s="135"/>
      <c r="AB86" s="137"/>
      <c r="AC86" s="137"/>
    </row>
    <row r="87" spans="1:29" ht="36" hidden="1" x14ac:dyDescent="0.2">
      <c r="A87" s="113">
        <v>83</v>
      </c>
      <c r="B87" s="129"/>
      <c r="C87" s="130" t="str">
        <f>IF(COUNTIF(Components!$E$4:$E$989,B87)&gt;0,INDEX(Components!$G$4:$G$989, MATCH(B87,Components!$E$4:$E$989, 0)),"Enter valid code to the left")</f>
        <v>Enter valid code to the left</v>
      </c>
      <c r="D87" s="129"/>
      <c r="E87" s="130" t="str">
        <f t="array" ref="E87">IF(COUNTIFS(Components!$F$4:$F$989,D87,Components!$B$4:$B$989,B87)&gt;0,INDEX(Components!$G$4:$G$989, MATCH(B87&amp;D87,Components!$B$4:$B$989&amp;Components!$F$4:$F$989,0),0),"Enter the component code on the left")</f>
        <v>Enter the component code on the left</v>
      </c>
      <c r="F87" s="129"/>
      <c r="G87" s="130" t="str">
        <f t="array" ref="G87">IF(COUNTIFS(Components!$H$4:$H$989,F87, Components!$C$4:$C$989,D87,Components!$B$4:$B$989,B87)&gt;0,INDEX(Components!$I$4:$I$989, MATCH(B87&amp;D87&amp;F87,Components!$B$4:$B$989&amp;Components!$C$4:$C$989&amp;Components!$H$4:$H$989,0),0),"")</f>
        <v/>
      </c>
      <c r="H87" s="138"/>
      <c r="I87" s="138"/>
      <c r="J87" s="138"/>
      <c r="K87" s="138"/>
      <c r="L87" s="138"/>
      <c r="M87" s="138"/>
      <c r="N87" s="138"/>
      <c r="O87" s="138"/>
      <c r="P87" s="138"/>
      <c r="Q87" s="252">
        <f t="shared" si="4"/>
        <v>0</v>
      </c>
      <c r="R87" s="138"/>
      <c r="S87" s="134">
        <f t="shared" si="6"/>
        <v>0</v>
      </c>
      <c r="T87" s="134">
        <f t="shared" si="6"/>
        <v>0</v>
      </c>
      <c r="U87" s="134">
        <f t="shared" si="6"/>
        <v>0</v>
      </c>
      <c r="V87" s="134">
        <f t="shared" si="6"/>
        <v>0</v>
      </c>
      <c r="W87" s="134">
        <f t="shared" si="6"/>
        <v>0</v>
      </c>
      <c r="X87" s="134">
        <f t="shared" si="5"/>
        <v>0</v>
      </c>
      <c r="Y87" s="135"/>
      <c r="Z87" s="136" t="str">
        <f>IF(Y87&gt;0,INDEX([4]KPI!$B$2:$B$61, MATCH(Y87,[4]KPI!$A$2:$A$61, 0)),"Enter KPI Reference No. to the left")</f>
        <v>Enter KPI Reference No. to the left</v>
      </c>
      <c r="AA87" s="135"/>
      <c r="AB87" s="137"/>
      <c r="AC87" s="137"/>
    </row>
    <row r="88" spans="1:29" ht="36" hidden="1" x14ac:dyDescent="0.2">
      <c r="A88" s="113">
        <v>84</v>
      </c>
      <c r="B88" s="129"/>
      <c r="C88" s="130" t="str">
        <f>IF(COUNTIF(Components!$E$4:$E$989,B88)&gt;0,INDEX(Components!$G$4:$G$989, MATCH(B88,Components!$E$4:$E$989, 0)),"Enter valid code to the left")</f>
        <v>Enter valid code to the left</v>
      </c>
      <c r="D88" s="129"/>
      <c r="E88" s="130" t="str">
        <f t="array" ref="E88">IF(COUNTIFS(Components!$F$4:$F$989,D88,Components!$B$4:$B$989,B88)&gt;0,INDEX(Components!$G$4:$G$989, MATCH(B88&amp;D88,Components!$B$4:$B$989&amp;Components!$F$4:$F$989,0),0),"Enter the component code on the left")</f>
        <v>Enter the component code on the left</v>
      </c>
      <c r="F88" s="129"/>
      <c r="G88" s="130" t="str">
        <f t="array" ref="G88">IF(COUNTIFS(Components!$H$4:$H$989,F88, Components!$C$4:$C$989,D88,Components!$B$4:$B$989,B88)&gt;0,INDEX(Components!$I$4:$I$989, MATCH(B88&amp;D88&amp;F88,Components!$B$4:$B$989&amp;Components!$C$4:$C$989&amp;Components!$H$4:$H$989,0),0),"")</f>
        <v/>
      </c>
      <c r="H88" s="138"/>
      <c r="I88" s="138"/>
      <c r="J88" s="138"/>
      <c r="K88" s="138"/>
      <c r="L88" s="138"/>
      <c r="M88" s="138"/>
      <c r="N88" s="138"/>
      <c r="O88" s="138"/>
      <c r="P88" s="138"/>
      <c r="Q88" s="252">
        <f t="shared" si="4"/>
        <v>0</v>
      </c>
      <c r="R88" s="138"/>
      <c r="S88" s="134">
        <f t="shared" si="6"/>
        <v>0</v>
      </c>
      <c r="T88" s="134">
        <f t="shared" si="6"/>
        <v>0</v>
      </c>
      <c r="U88" s="134">
        <f t="shared" si="6"/>
        <v>0</v>
      </c>
      <c r="V88" s="134">
        <f t="shared" si="6"/>
        <v>0</v>
      </c>
      <c r="W88" s="134">
        <f t="shared" si="6"/>
        <v>0</v>
      </c>
      <c r="X88" s="134">
        <f t="shared" si="5"/>
        <v>0</v>
      </c>
      <c r="Y88" s="135"/>
      <c r="Z88" s="136" t="str">
        <f>IF(Y88&gt;0,INDEX([4]KPI!$B$2:$B$61, MATCH(Y88,[4]KPI!$A$2:$A$61, 0)),"Enter KPI Reference No. to the left")</f>
        <v>Enter KPI Reference No. to the left</v>
      </c>
      <c r="AA88" s="135"/>
      <c r="AB88" s="137"/>
      <c r="AC88" s="137"/>
    </row>
    <row r="89" spans="1:29" ht="36" hidden="1" x14ac:dyDescent="0.2">
      <c r="A89" s="113">
        <v>85</v>
      </c>
      <c r="B89" s="129"/>
      <c r="C89" s="130" t="str">
        <f>IF(COUNTIF(Components!$E$4:$E$989,B89)&gt;0,INDEX(Components!$G$4:$G$989, MATCH(B89,Components!$E$4:$E$989, 0)),"Enter valid code to the left")</f>
        <v>Enter valid code to the left</v>
      </c>
      <c r="D89" s="129"/>
      <c r="E89" s="130" t="str">
        <f t="array" ref="E89">IF(COUNTIFS(Components!$F$4:$F$989,D89,Components!$B$4:$B$989,B89)&gt;0,INDEX(Components!$G$4:$G$989, MATCH(B89&amp;D89,Components!$B$4:$B$989&amp;Components!$F$4:$F$989,0),0),"Enter the component code on the left")</f>
        <v>Enter the component code on the left</v>
      </c>
      <c r="F89" s="129"/>
      <c r="G89" s="130" t="str">
        <f t="array" ref="G89">IF(COUNTIFS(Components!$H$4:$H$989,F89, Components!$C$4:$C$989,D89,Components!$B$4:$B$989,B89)&gt;0,INDEX(Components!$I$4:$I$989, MATCH(B89&amp;D89&amp;F89,Components!$B$4:$B$989&amp;Components!$C$4:$C$989&amp;Components!$H$4:$H$989,0),0),"")</f>
        <v/>
      </c>
      <c r="H89" s="138"/>
      <c r="I89" s="138"/>
      <c r="J89" s="138"/>
      <c r="K89" s="138"/>
      <c r="L89" s="138"/>
      <c r="M89" s="138"/>
      <c r="N89" s="138"/>
      <c r="O89" s="138"/>
      <c r="P89" s="138"/>
      <c r="Q89" s="252">
        <f t="shared" si="4"/>
        <v>0</v>
      </c>
      <c r="R89" s="138"/>
      <c r="S89" s="134">
        <f t="shared" si="6"/>
        <v>0</v>
      </c>
      <c r="T89" s="134">
        <f t="shared" si="6"/>
        <v>0</v>
      </c>
      <c r="U89" s="134">
        <f t="shared" si="6"/>
        <v>0</v>
      </c>
      <c r="V89" s="134">
        <f t="shared" si="6"/>
        <v>0</v>
      </c>
      <c r="W89" s="134">
        <f t="shared" si="6"/>
        <v>0</v>
      </c>
      <c r="X89" s="134">
        <f t="shared" si="5"/>
        <v>0</v>
      </c>
      <c r="Y89" s="135"/>
      <c r="Z89" s="136" t="str">
        <f>IF(Y89&gt;0,INDEX([4]KPI!$B$2:$B$61, MATCH(Y89,[4]KPI!$A$2:$A$61, 0)),"Enter KPI Reference No. to the left")</f>
        <v>Enter KPI Reference No. to the left</v>
      </c>
      <c r="AA89" s="135"/>
      <c r="AB89" s="137"/>
      <c r="AC89" s="137"/>
    </row>
    <row r="90" spans="1:29" ht="36" hidden="1" x14ac:dyDescent="0.2">
      <c r="A90" s="113">
        <v>86</v>
      </c>
      <c r="B90" s="129"/>
      <c r="C90" s="130" t="str">
        <f>IF(COUNTIF(Components!$E$4:$E$989,B90)&gt;0,INDEX(Components!$G$4:$G$989, MATCH(B90,Components!$E$4:$E$989, 0)),"Enter valid code to the left")</f>
        <v>Enter valid code to the left</v>
      </c>
      <c r="D90" s="129"/>
      <c r="E90" s="130" t="str">
        <f t="array" ref="E90">IF(COUNTIFS(Components!$F$4:$F$989,D90,Components!$B$4:$B$989,B90)&gt;0,INDEX(Components!$G$4:$G$989, MATCH(B90&amp;D90,Components!$B$4:$B$989&amp;Components!$F$4:$F$989,0),0),"Enter the component code on the left")</f>
        <v>Enter the component code on the left</v>
      </c>
      <c r="F90" s="129"/>
      <c r="G90" s="130" t="str">
        <f t="array" ref="G90">IF(COUNTIFS(Components!$H$4:$H$989,F90, Components!$C$4:$C$989,D90,Components!$B$4:$B$989,B90)&gt;0,INDEX(Components!$I$4:$I$989, MATCH(B90&amp;D90&amp;F90,Components!$B$4:$B$989&amp;Components!$C$4:$C$989&amp;Components!$H$4:$H$989,0),0),"")</f>
        <v/>
      </c>
      <c r="H90" s="138"/>
      <c r="I90" s="138"/>
      <c r="J90" s="138"/>
      <c r="K90" s="138"/>
      <c r="L90" s="138"/>
      <c r="M90" s="138"/>
      <c r="N90" s="138"/>
      <c r="O90" s="138"/>
      <c r="P90" s="138"/>
      <c r="Q90" s="252">
        <f t="shared" si="4"/>
        <v>0</v>
      </c>
      <c r="R90" s="138"/>
      <c r="S90" s="134">
        <f t="shared" si="6"/>
        <v>0</v>
      </c>
      <c r="T90" s="134">
        <f t="shared" si="6"/>
        <v>0</v>
      </c>
      <c r="U90" s="134">
        <f t="shared" si="6"/>
        <v>0</v>
      </c>
      <c r="V90" s="134">
        <f t="shared" si="6"/>
        <v>0</v>
      </c>
      <c r="W90" s="134">
        <f t="shared" si="6"/>
        <v>0</v>
      </c>
      <c r="X90" s="134">
        <f t="shared" si="5"/>
        <v>0</v>
      </c>
      <c r="Y90" s="135"/>
      <c r="Z90" s="136" t="str">
        <f>IF(Y90&gt;0,INDEX([4]KPI!$B$2:$B$61, MATCH(Y90,[4]KPI!$A$2:$A$61, 0)),"Enter KPI Reference No. to the left")</f>
        <v>Enter KPI Reference No. to the left</v>
      </c>
      <c r="AA90" s="135"/>
      <c r="AB90" s="137"/>
      <c r="AC90" s="137"/>
    </row>
    <row r="91" spans="1:29" ht="36" hidden="1" x14ac:dyDescent="0.2">
      <c r="A91" s="113">
        <v>87</v>
      </c>
      <c r="B91" s="129"/>
      <c r="C91" s="130" t="str">
        <f>IF(COUNTIF(Components!$E$4:$E$989,B91)&gt;0,INDEX(Components!$G$4:$G$989, MATCH(B91,Components!$E$4:$E$989, 0)),"Enter valid code to the left")</f>
        <v>Enter valid code to the left</v>
      </c>
      <c r="D91" s="129"/>
      <c r="E91" s="130" t="str">
        <f t="array" ref="E91">IF(COUNTIFS(Components!$F$4:$F$989,D91,Components!$B$4:$B$989,B91)&gt;0,INDEX(Components!$G$4:$G$989, MATCH(B91&amp;D91,Components!$B$4:$B$989&amp;Components!$F$4:$F$989,0),0),"Enter the component code on the left")</f>
        <v>Enter the component code on the left</v>
      </c>
      <c r="F91" s="129"/>
      <c r="G91" s="130" t="str">
        <f t="array" ref="G91">IF(COUNTIFS(Components!$H$4:$H$989,F91, Components!$C$4:$C$989,D91,Components!$B$4:$B$989,B91)&gt;0,INDEX(Components!$I$4:$I$989, MATCH(B91&amp;D91&amp;F91,Components!$B$4:$B$989&amp;Components!$C$4:$C$989&amp;Components!$H$4:$H$989,0),0),"")</f>
        <v/>
      </c>
      <c r="H91" s="138"/>
      <c r="I91" s="138"/>
      <c r="J91" s="138"/>
      <c r="K91" s="138"/>
      <c r="L91" s="138"/>
      <c r="M91" s="138"/>
      <c r="N91" s="138"/>
      <c r="O91" s="138"/>
      <c r="P91" s="138"/>
      <c r="Q91" s="252">
        <f t="shared" si="4"/>
        <v>0</v>
      </c>
      <c r="R91" s="138"/>
      <c r="S91" s="134">
        <f t="shared" si="6"/>
        <v>0</v>
      </c>
      <c r="T91" s="134">
        <f t="shared" si="6"/>
        <v>0</v>
      </c>
      <c r="U91" s="134">
        <f t="shared" si="6"/>
        <v>0</v>
      </c>
      <c r="V91" s="134">
        <f t="shared" si="6"/>
        <v>0</v>
      </c>
      <c r="W91" s="134">
        <f t="shared" si="6"/>
        <v>0</v>
      </c>
      <c r="X91" s="134">
        <f t="shared" si="5"/>
        <v>0</v>
      </c>
      <c r="Y91" s="135"/>
      <c r="Z91" s="136" t="str">
        <f>IF(Y91&gt;0,INDEX([4]KPI!$B$2:$B$61, MATCH(Y91,[4]KPI!$A$2:$A$61, 0)),"Enter KPI Reference No. to the left")</f>
        <v>Enter KPI Reference No. to the left</v>
      </c>
      <c r="AA91" s="135"/>
      <c r="AB91" s="137"/>
      <c r="AC91" s="137"/>
    </row>
    <row r="92" spans="1:29" ht="36" hidden="1" x14ac:dyDescent="0.2">
      <c r="A92" s="113">
        <v>88</v>
      </c>
      <c r="B92" s="129"/>
      <c r="C92" s="130" t="str">
        <f>IF(COUNTIF(Components!$E$4:$E$989,B92)&gt;0,INDEX(Components!$G$4:$G$989, MATCH(B92,Components!$E$4:$E$989, 0)),"Enter valid code to the left")</f>
        <v>Enter valid code to the left</v>
      </c>
      <c r="D92" s="129"/>
      <c r="E92" s="130" t="str">
        <f t="array" ref="E92">IF(COUNTIFS(Components!$F$4:$F$989,D92,Components!$B$4:$B$989,B92)&gt;0,INDEX(Components!$G$4:$G$989, MATCH(B92&amp;D92,Components!$B$4:$B$989&amp;Components!$F$4:$F$989,0),0),"Enter the component code on the left")</f>
        <v>Enter the component code on the left</v>
      </c>
      <c r="F92" s="129"/>
      <c r="G92" s="130" t="str">
        <f t="array" ref="G92">IF(COUNTIFS(Components!$H$4:$H$989,F92, Components!$C$4:$C$989,D92,Components!$B$4:$B$989,B92)&gt;0,INDEX(Components!$I$4:$I$989, MATCH(B92&amp;D92&amp;F92,Components!$B$4:$B$989&amp;Components!$C$4:$C$989&amp;Components!$H$4:$H$989,0),0),"")</f>
        <v/>
      </c>
      <c r="H92" s="138"/>
      <c r="I92" s="138"/>
      <c r="J92" s="138"/>
      <c r="K92" s="138"/>
      <c r="L92" s="138"/>
      <c r="M92" s="138"/>
      <c r="N92" s="138"/>
      <c r="O92" s="138"/>
      <c r="P92" s="138"/>
      <c r="Q92" s="252">
        <f t="shared" si="4"/>
        <v>0</v>
      </c>
      <c r="R92" s="138"/>
      <c r="S92" s="134">
        <f t="shared" si="6"/>
        <v>0</v>
      </c>
      <c r="T92" s="134">
        <f t="shared" si="6"/>
        <v>0</v>
      </c>
      <c r="U92" s="134">
        <f t="shared" si="6"/>
        <v>0</v>
      </c>
      <c r="V92" s="134">
        <f t="shared" si="6"/>
        <v>0</v>
      </c>
      <c r="W92" s="134">
        <f t="shared" si="6"/>
        <v>0</v>
      </c>
      <c r="X92" s="134">
        <f t="shared" si="5"/>
        <v>0</v>
      </c>
      <c r="Y92" s="135"/>
      <c r="Z92" s="136" t="str">
        <f>IF(Y92&gt;0,INDEX([4]KPI!$B$2:$B$61, MATCH(Y92,[4]KPI!$A$2:$A$61, 0)),"Enter KPI Reference No. to the left")</f>
        <v>Enter KPI Reference No. to the left</v>
      </c>
      <c r="AA92" s="135"/>
      <c r="AB92" s="137"/>
      <c r="AC92" s="137"/>
    </row>
    <row r="93" spans="1:29" ht="36" hidden="1" x14ac:dyDescent="0.2">
      <c r="A93" s="113">
        <v>89</v>
      </c>
      <c r="B93" s="129"/>
      <c r="C93" s="130" t="str">
        <f>IF(COUNTIF(Components!$E$4:$E$989,B93)&gt;0,INDEX(Components!$G$4:$G$989, MATCH(B93,Components!$E$4:$E$989, 0)),"Enter valid code to the left")</f>
        <v>Enter valid code to the left</v>
      </c>
      <c r="D93" s="129"/>
      <c r="E93" s="130" t="str">
        <f t="array" ref="E93">IF(COUNTIFS(Components!$F$4:$F$989,D93,Components!$B$4:$B$989,B93)&gt;0,INDEX(Components!$G$4:$G$989, MATCH(B93&amp;D93,Components!$B$4:$B$989&amp;Components!$F$4:$F$989,0),0),"Enter the component code on the left")</f>
        <v>Enter the component code on the left</v>
      </c>
      <c r="F93" s="129"/>
      <c r="G93" s="130" t="str">
        <f t="array" ref="G93">IF(COUNTIFS(Components!$H$4:$H$989,F93, Components!$C$4:$C$989,D93,Components!$B$4:$B$989,B93)&gt;0,INDEX(Components!$I$4:$I$989, MATCH(B93&amp;D93&amp;F93,Components!$B$4:$B$989&amp;Components!$C$4:$C$989&amp;Components!$H$4:$H$989,0),0),"")</f>
        <v/>
      </c>
      <c r="H93" s="138"/>
      <c r="I93" s="138"/>
      <c r="J93" s="138"/>
      <c r="K93" s="138"/>
      <c r="L93" s="138"/>
      <c r="M93" s="138"/>
      <c r="N93" s="138"/>
      <c r="O93" s="138"/>
      <c r="P93" s="138"/>
      <c r="Q93" s="252">
        <f t="shared" si="4"/>
        <v>0</v>
      </c>
      <c r="R93" s="138"/>
      <c r="S93" s="134">
        <f t="shared" si="6"/>
        <v>0</v>
      </c>
      <c r="T93" s="134">
        <f t="shared" si="6"/>
        <v>0</v>
      </c>
      <c r="U93" s="134">
        <f t="shared" si="6"/>
        <v>0</v>
      </c>
      <c r="V93" s="134">
        <f t="shared" si="6"/>
        <v>0</v>
      </c>
      <c r="W93" s="134">
        <f t="shared" si="6"/>
        <v>0</v>
      </c>
      <c r="X93" s="134">
        <f t="shared" si="5"/>
        <v>0</v>
      </c>
      <c r="Y93" s="135"/>
      <c r="Z93" s="136" t="str">
        <f>IF(Y93&gt;0,INDEX([4]KPI!$B$2:$B$61, MATCH(Y93,[4]KPI!$A$2:$A$61, 0)),"Enter KPI Reference No. to the left")</f>
        <v>Enter KPI Reference No. to the left</v>
      </c>
      <c r="AA93" s="135"/>
      <c r="AB93" s="137"/>
      <c r="AC93" s="137"/>
    </row>
    <row r="94" spans="1:29" ht="36" hidden="1" x14ac:dyDescent="0.2">
      <c r="A94" s="113">
        <v>90</v>
      </c>
      <c r="B94" s="129"/>
      <c r="C94" s="130" t="str">
        <f>IF(COUNTIF(Components!$E$4:$E$989,B94)&gt;0,INDEX(Components!$G$4:$G$989, MATCH(B94,Components!$E$4:$E$989, 0)),"Enter valid code to the left")</f>
        <v>Enter valid code to the left</v>
      </c>
      <c r="D94" s="129"/>
      <c r="E94" s="130" t="str">
        <f t="array" ref="E94">IF(COUNTIFS(Components!$F$4:$F$989,D94,Components!$B$4:$B$989,B94)&gt;0,INDEX(Components!$G$4:$G$989, MATCH(B94&amp;D94,Components!$B$4:$B$989&amp;Components!$F$4:$F$989,0),0),"Enter the component code on the left")</f>
        <v>Enter the component code on the left</v>
      </c>
      <c r="F94" s="129"/>
      <c r="G94" s="130" t="str">
        <f t="array" ref="G94">IF(COUNTIFS(Components!$H$4:$H$989,F94, Components!$C$4:$C$989,D94,Components!$B$4:$B$989,B94)&gt;0,INDEX(Components!$I$4:$I$989, MATCH(B94&amp;D94&amp;F94,Components!$B$4:$B$989&amp;Components!$C$4:$C$989&amp;Components!$H$4:$H$989,0),0),"")</f>
        <v/>
      </c>
      <c r="H94" s="138"/>
      <c r="I94" s="138"/>
      <c r="J94" s="138"/>
      <c r="K94" s="138"/>
      <c r="L94" s="138"/>
      <c r="M94" s="138"/>
      <c r="N94" s="138"/>
      <c r="O94" s="138"/>
      <c r="P94" s="138"/>
      <c r="Q94" s="252">
        <f t="shared" si="4"/>
        <v>0</v>
      </c>
      <c r="R94" s="138"/>
      <c r="S94" s="134">
        <f t="shared" si="6"/>
        <v>0</v>
      </c>
      <c r="T94" s="134">
        <f t="shared" si="6"/>
        <v>0</v>
      </c>
      <c r="U94" s="134">
        <f t="shared" si="6"/>
        <v>0</v>
      </c>
      <c r="V94" s="134">
        <f t="shared" si="6"/>
        <v>0</v>
      </c>
      <c r="W94" s="134">
        <f t="shared" si="6"/>
        <v>0</v>
      </c>
      <c r="X94" s="134">
        <f t="shared" si="5"/>
        <v>0</v>
      </c>
      <c r="Y94" s="135"/>
      <c r="Z94" s="136" t="str">
        <f>IF(Y94&gt;0,INDEX([4]KPI!$B$2:$B$61, MATCH(Y94,[4]KPI!$A$2:$A$61, 0)),"Enter KPI Reference No. to the left")</f>
        <v>Enter KPI Reference No. to the left</v>
      </c>
      <c r="AA94" s="135"/>
      <c r="AB94" s="137"/>
      <c r="AC94" s="137"/>
    </row>
    <row r="95" spans="1:29" ht="36" hidden="1" x14ac:dyDescent="0.2">
      <c r="A95" s="113">
        <v>91</v>
      </c>
      <c r="B95" s="129"/>
      <c r="C95" s="130" t="str">
        <f>IF(COUNTIF(Components!$E$4:$E$989,B95)&gt;0,INDEX(Components!$G$4:$G$989, MATCH(B95,Components!$E$4:$E$989, 0)),"Enter valid code to the left")</f>
        <v>Enter valid code to the left</v>
      </c>
      <c r="D95" s="129"/>
      <c r="E95" s="130" t="str">
        <f t="array" ref="E95">IF(COUNTIFS(Components!$F$4:$F$989,D95,Components!$B$4:$B$989,B95)&gt;0,INDEX(Components!$G$4:$G$989, MATCH(B95&amp;D95,Components!$B$4:$B$989&amp;Components!$F$4:$F$989,0),0),"Enter the component code on the left")</f>
        <v>Enter the component code on the left</v>
      </c>
      <c r="F95" s="129"/>
      <c r="G95" s="130" t="str">
        <f t="array" ref="G95">IF(COUNTIFS(Components!$H$4:$H$989,F95, Components!$C$4:$C$989,D95,Components!$B$4:$B$989,B95)&gt;0,INDEX(Components!$I$4:$I$989, MATCH(B95&amp;D95&amp;F95,Components!$B$4:$B$989&amp;Components!$C$4:$C$989&amp;Components!$H$4:$H$989,0),0),"")</f>
        <v/>
      </c>
      <c r="H95" s="138"/>
      <c r="I95" s="138"/>
      <c r="J95" s="138"/>
      <c r="K95" s="138"/>
      <c r="L95" s="138"/>
      <c r="M95" s="138"/>
      <c r="N95" s="138"/>
      <c r="O95" s="138"/>
      <c r="P95" s="138"/>
      <c r="Q95" s="252">
        <f t="shared" si="4"/>
        <v>0</v>
      </c>
      <c r="R95" s="138"/>
      <c r="S95" s="134">
        <f t="shared" si="6"/>
        <v>0</v>
      </c>
      <c r="T95" s="134">
        <f t="shared" si="6"/>
        <v>0</v>
      </c>
      <c r="U95" s="134">
        <f t="shared" si="6"/>
        <v>0</v>
      </c>
      <c r="V95" s="134">
        <f t="shared" si="6"/>
        <v>0</v>
      </c>
      <c r="W95" s="134">
        <f t="shared" si="6"/>
        <v>0</v>
      </c>
      <c r="X95" s="134">
        <f t="shared" si="5"/>
        <v>0</v>
      </c>
      <c r="Y95" s="135"/>
      <c r="Z95" s="136" t="str">
        <f>IF(Y95&gt;0,INDEX([4]KPI!$B$2:$B$61, MATCH(Y95,[4]KPI!$A$2:$A$61, 0)),"Enter KPI Reference No. to the left")</f>
        <v>Enter KPI Reference No. to the left</v>
      </c>
      <c r="AA95" s="135"/>
      <c r="AB95" s="137"/>
      <c r="AC95" s="137"/>
    </row>
    <row r="96" spans="1:29" ht="36" hidden="1" x14ac:dyDescent="0.2">
      <c r="A96" s="113">
        <v>92</v>
      </c>
      <c r="B96" s="129"/>
      <c r="C96" s="130" t="str">
        <f>IF(COUNTIF(Components!$E$4:$E$989,B96)&gt;0,INDEX(Components!$G$4:$G$989, MATCH(B96,Components!$E$4:$E$989, 0)),"Enter valid code to the left")</f>
        <v>Enter valid code to the left</v>
      </c>
      <c r="D96" s="129"/>
      <c r="E96" s="130" t="str">
        <f t="array" ref="E96">IF(COUNTIFS(Components!$F$4:$F$989,D96,Components!$B$4:$B$989,B96)&gt;0,INDEX(Components!$G$4:$G$989, MATCH(B96&amp;D96,Components!$B$4:$B$989&amp;Components!$F$4:$F$989,0),0),"Enter the component code on the left")</f>
        <v>Enter the component code on the left</v>
      </c>
      <c r="F96" s="129"/>
      <c r="G96" s="130" t="str">
        <f t="array" ref="G96">IF(COUNTIFS(Components!$H$4:$H$989,F96, Components!$C$4:$C$989,D96,Components!$B$4:$B$989,B96)&gt;0,INDEX(Components!$I$4:$I$989, MATCH(B96&amp;D96&amp;F96,Components!$B$4:$B$989&amp;Components!$C$4:$C$989&amp;Components!$H$4:$H$989,0),0),"")</f>
        <v/>
      </c>
      <c r="H96" s="138"/>
      <c r="I96" s="138"/>
      <c r="J96" s="138"/>
      <c r="K96" s="138"/>
      <c r="L96" s="138"/>
      <c r="M96" s="138"/>
      <c r="N96" s="138"/>
      <c r="O96" s="138"/>
      <c r="P96" s="138"/>
      <c r="Q96" s="252">
        <f t="shared" si="4"/>
        <v>0</v>
      </c>
      <c r="R96" s="138"/>
      <c r="S96" s="134">
        <f t="shared" si="6"/>
        <v>0</v>
      </c>
      <c r="T96" s="134">
        <f t="shared" si="6"/>
        <v>0</v>
      </c>
      <c r="U96" s="134">
        <f t="shared" si="6"/>
        <v>0</v>
      </c>
      <c r="V96" s="134">
        <f t="shared" si="6"/>
        <v>0</v>
      </c>
      <c r="W96" s="134">
        <f t="shared" si="6"/>
        <v>0</v>
      </c>
      <c r="X96" s="134">
        <f t="shared" si="5"/>
        <v>0</v>
      </c>
      <c r="Y96" s="135"/>
      <c r="Z96" s="136" t="str">
        <f>IF(Y96&gt;0,INDEX([4]KPI!$B$2:$B$61, MATCH(Y96,[4]KPI!$A$2:$A$61, 0)),"Enter KPI Reference No. to the left")</f>
        <v>Enter KPI Reference No. to the left</v>
      </c>
      <c r="AA96" s="135"/>
      <c r="AB96" s="137"/>
      <c r="AC96" s="137"/>
    </row>
    <row r="97" spans="1:29" ht="36" hidden="1" x14ac:dyDescent="0.2">
      <c r="A97" s="113">
        <v>93</v>
      </c>
      <c r="B97" s="129"/>
      <c r="C97" s="130" t="str">
        <f>IF(COUNTIF(Components!$E$4:$E$989,B97)&gt;0,INDEX(Components!$G$4:$G$989, MATCH(B97,Components!$E$4:$E$989, 0)),"Enter valid code to the left")</f>
        <v>Enter valid code to the left</v>
      </c>
      <c r="D97" s="129"/>
      <c r="E97" s="130" t="str">
        <f t="array" ref="E97">IF(COUNTIFS(Components!$F$4:$F$989,D97,Components!$B$4:$B$989,B97)&gt;0,INDEX(Components!$G$4:$G$989, MATCH(B97&amp;D97,Components!$B$4:$B$989&amp;Components!$F$4:$F$989,0),0),"Enter the component code on the left")</f>
        <v>Enter the component code on the left</v>
      </c>
      <c r="F97" s="129"/>
      <c r="G97" s="130" t="str">
        <f t="array" ref="G97">IF(COUNTIFS(Components!$H$4:$H$989,F97, Components!$C$4:$C$989,D97,Components!$B$4:$B$989,B97)&gt;0,INDEX(Components!$I$4:$I$989, MATCH(B97&amp;D97&amp;F97,Components!$B$4:$B$989&amp;Components!$C$4:$C$989&amp;Components!$H$4:$H$989,0),0),"")</f>
        <v/>
      </c>
      <c r="H97" s="138"/>
      <c r="I97" s="138"/>
      <c r="J97" s="138"/>
      <c r="K97" s="138"/>
      <c r="L97" s="138"/>
      <c r="M97" s="138"/>
      <c r="N97" s="138"/>
      <c r="O97" s="138"/>
      <c r="P97" s="138"/>
      <c r="Q97" s="252">
        <f t="shared" si="4"/>
        <v>0</v>
      </c>
      <c r="R97" s="138"/>
      <c r="S97" s="134">
        <f t="shared" si="6"/>
        <v>0</v>
      </c>
      <c r="T97" s="134">
        <f t="shared" si="6"/>
        <v>0</v>
      </c>
      <c r="U97" s="134">
        <f t="shared" si="6"/>
        <v>0</v>
      </c>
      <c r="V97" s="134">
        <f t="shared" si="6"/>
        <v>0</v>
      </c>
      <c r="W97" s="134">
        <f t="shared" si="6"/>
        <v>0</v>
      </c>
      <c r="X97" s="134">
        <f t="shared" si="5"/>
        <v>0</v>
      </c>
      <c r="Y97" s="135"/>
      <c r="Z97" s="136" t="str">
        <f>IF(Y97&gt;0,INDEX([4]KPI!$B$2:$B$61, MATCH(Y97,[4]KPI!$A$2:$A$61, 0)),"Enter KPI Reference No. to the left")</f>
        <v>Enter KPI Reference No. to the left</v>
      </c>
      <c r="AA97" s="135"/>
      <c r="AB97" s="137"/>
      <c r="AC97" s="137"/>
    </row>
    <row r="98" spans="1:29" ht="36" hidden="1" x14ac:dyDescent="0.2">
      <c r="A98" s="113">
        <v>94</v>
      </c>
      <c r="B98" s="129"/>
      <c r="C98" s="130" t="str">
        <f>IF(COUNTIF(Components!$E$4:$E$989,B98)&gt;0,INDEX(Components!$G$4:$G$989, MATCH(B98,Components!$E$4:$E$989, 0)),"Enter valid code to the left")</f>
        <v>Enter valid code to the left</v>
      </c>
      <c r="D98" s="129"/>
      <c r="E98" s="130" t="str">
        <f t="array" ref="E98">IF(COUNTIFS(Components!$F$4:$F$989,D98,Components!$B$4:$B$989,B98)&gt;0,INDEX(Components!$G$4:$G$989, MATCH(B98&amp;D98,Components!$B$4:$B$989&amp;Components!$F$4:$F$989,0),0),"Enter the component code on the left")</f>
        <v>Enter the component code on the left</v>
      </c>
      <c r="F98" s="129"/>
      <c r="G98" s="130" t="str">
        <f t="array" ref="G98">IF(COUNTIFS(Components!$H$4:$H$989,F98, Components!$C$4:$C$989,D98,Components!$B$4:$B$989,B98)&gt;0,INDEX(Components!$I$4:$I$989, MATCH(B98&amp;D98&amp;F98,Components!$B$4:$B$989&amp;Components!$C$4:$C$989&amp;Components!$H$4:$H$989,0),0),"")</f>
        <v/>
      </c>
      <c r="H98" s="138"/>
      <c r="I98" s="138"/>
      <c r="J98" s="138"/>
      <c r="K98" s="138"/>
      <c r="L98" s="138"/>
      <c r="M98" s="138"/>
      <c r="N98" s="138"/>
      <c r="O98" s="138"/>
      <c r="P98" s="138"/>
      <c r="Q98" s="252">
        <f t="shared" si="4"/>
        <v>0</v>
      </c>
      <c r="R98" s="138"/>
      <c r="S98" s="134">
        <f t="shared" si="6"/>
        <v>0</v>
      </c>
      <c r="T98" s="134">
        <f t="shared" si="6"/>
        <v>0</v>
      </c>
      <c r="U98" s="134">
        <f t="shared" si="6"/>
        <v>0</v>
      </c>
      <c r="V98" s="134">
        <f t="shared" si="6"/>
        <v>0</v>
      </c>
      <c r="W98" s="134">
        <f t="shared" si="6"/>
        <v>0</v>
      </c>
      <c r="X98" s="134">
        <f t="shared" si="5"/>
        <v>0</v>
      </c>
      <c r="Y98" s="135"/>
      <c r="Z98" s="136" t="str">
        <f>IF(Y98&gt;0,INDEX([4]KPI!$B$2:$B$61, MATCH(Y98,[4]KPI!$A$2:$A$61, 0)),"Enter KPI Reference No. to the left")</f>
        <v>Enter KPI Reference No. to the left</v>
      </c>
      <c r="AA98" s="135"/>
      <c r="AB98" s="137"/>
      <c r="AC98" s="137"/>
    </row>
    <row r="99" spans="1:29" ht="36" hidden="1" x14ac:dyDescent="0.2">
      <c r="A99" s="113">
        <v>95</v>
      </c>
      <c r="B99" s="129"/>
      <c r="C99" s="130" t="str">
        <f>IF(COUNTIF(Components!$E$4:$E$989,B99)&gt;0,INDEX(Components!$G$4:$G$989, MATCH(B99,Components!$E$4:$E$989, 0)),"Enter valid code to the left")</f>
        <v>Enter valid code to the left</v>
      </c>
      <c r="D99" s="129"/>
      <c r="E99" s="130" t="str">
        <f t="array" ref="E99">IF(COUNTIFS(Components!$F$4:$F$989,D99,Components!$B$4:$B$989,B99)&gt;0,INDEX(Components!$G$4:$G$989, MATCH(B99&amp;D99,Components!$B$4:$B$989&amp;Components!$F$4:$F$989,0),0),"Enter the component code on the left")</f>
        <v>Enter the component code on the left</v>
      </c>
      <c r="F99" s="129"/>
      <c r="G99" s="130" t="str">
        <f t="array" ref="G99">IF(COUNTIFS(Components!$H$4:$H$989,F99, Components!$C$4:$C$989,D99,Components!$B$4:$B$989,B99)&gt;0,INDEX(Components!$I$4:$I$989, MATCH(B99&amp;D99&amp;F99,Components!$B$4:$B$989&amp;Components!$C$4:$C$989&amp;Components!$H$4:$H$989,0),0),"")</f>
        <v/>
      </c>
      <c r="H99" s="138"/>
      <c r="I99" s="138"/>
      <c r="J99" s="138"/>
      <c r="K99" s="138"/>
      <c r="L99" s="138"/>
      <c r="M99" s="138"/>
      <c r="N99" s="138"/>
      <c r="O99" s="138"/>
      <c r="P99" s="138"/>
      <c r="Q99" s="252">
        <f t="shared" si="4"/>
        <v>0</v>
      </c>
      <c r="R99" s="138"/>
      <c r="S99" s="134">
        <f t="shared" si="6"/>
        <v>0</v>
      </c>
      <c r="T99" s="134">
        <f t="shared" si="6"/>
        <v>0</v>
      </c>
      <c r="U99" s="134">
        <f t="shared" si="6"/>
        <v>0</v>
      </c>
      <c r="V99" s="134">
        <f t="shared" si="6"/>
        <v>0</v>
      </c>
      <c r="W99" s="134">
        <f t="shared" si="6"/>
        <v>0</v>
      </c>
      <c r="X99" s="134">
        <f t="shared" si="5"/>
        <v>0</v>
      </c>
      <c r="Y99" s="135"/>
      <c r="Z99" s="136" t="str">
        <f>IF(Y99&gt;0,INDEX([4]KPI!$B$2:$B$61, MATCH(Y99,[4]KPI!$A$2:$A$61, 0)),"Enter KPI Reference No. to the left")</f>
        <v>Enter KPI Reference No. to the left</v>
      </c>
      <c r="AA99" s="135"/>
      <c r="AB99" s="137"/>
      <c r="AC99" s="137"/>
    </row>
    <row r="100" spans="1:29" ht="36" hidden="1" x14ac:dyDescent="0.2">
      <c r="A100" s="113">
        <v>96</v>
      </c>
      <c r="B100" s="129"/>
      <c r="C100" s="130" t="str">
        <f>IF(COUNTIF(Components!$E$4:$E$989,B100)&gt;0,INDEX(Components!$G$4:$G$989, MATCH(B100,Components!$E$4:$E$989, 0)),"Enter valid code to the left")</f>
        <v>Enter valid code to the left</v>
      </c>
      <c r="D100" s="129"/>
      <c r="E100" s="130" t="str">
        <f t="array" ref="E100">IF(COUNTIFS(Components!$F$4:$F$989,D100,Components!$B$4:$B$989,B100)&gt;0,INDEX(Components!$G$4:$G$989, MATCH(B100&amp;D100,Components!$B$4:$B$989&amp;Components!$F$4:$F$989,0),0),"Enter the component code on the left")</f>
        <v>Enter the component code on the left</v>
      </c>
      <c r="F100" s="129"/>
      <c r="G100" s="130" t="str">
        <f t="array" ref="G100">IF(COUNTIFS(Components!$H$4:$H$989,F100, Components!$C$4:$C$989,D100,Components!$B$4:$B$989,B100)&gt;0,INDEX(Components!$I$4:$I$989, MATCH(B100&amp;D100&amp;F100,Components!$B$4:$B$989&amp;Components!$C$4:$C$989&amp;Components!$H$4:$H$989,0),0),"")</f>
        <v/>
      </c>
      <c r="H100" s="138"/>
      <c r="I100" s="138"/>
      <c r="J100" s="138"/>
      <c r="K100" s="138"/>
      <c r="L100" s="138"/>
      <c r="M100" s="138"/>
      <c r="N100" s="138"/>
      <c r="O100" s="138"/>
      <c r="P100" s="138"/>
      <c r="Q100" s="252">
        <f t="shared" si="4"/>
        <v>0</v>
      </c>
      <c r="R100" s="138"/>
      <c r="S100" s="134">
        <f t="shared" si="6"/>
        <v>0</v>
      </c>
      <c r="T100" s="134">
        <f t="shared" si="6"/>
        <v>0</v>
      </c>
      <c r="U100" s="134">
        <f t="shared" si="6"/>
        <v>0</v>
      </c>
      <c r="V100" s="134">
        <f t="shared" si="6"/>
        <v>0</v>
      </c>
      <c r="W100" s="134">
        <f t="shared" si="6"/>
        <v>0</v>
      </c>
      <c r="X100" s="134">
        <f t="shared" si="5"/>
        <v>0</v>
      </c>
      <c r="Y100" s="135"/>
      <c r="Z100" s="136" t="str">
        <f>IF(Y100&gt;0,INDEX([4]KPI!$B$2:$B$61, MATCH(Y100,[4]KPI!$A$2:$A$61, 0)),"Enter KPI Reference No. to the left")</f>
        <v>Enter KPI Reference No. to the left</v>
      </c>
      <c r="AA100" s="135"/>
      <c r="AB100" s="137"/>
      <c r="AC100" s="137"/>
    </row>
    <row r="101" spans="1:29" ht="36" hidden="1" x14ac:dyDescent="0.2">
      <c r="A101" s="113">
        <v>97</v>
      </c>
      <c r="B101" s="129"/>
      <c r="C101" s="130" t="str">
        <f>IF(COUNTIF(Components!$E$4:$E$989,B101)&gt;0,INDEX(Components!$G$4:$G$989, MATCH(B101,Components!$E$4:$E$989, 0)),"Enter valid code to the left")</f>
        <v>Enter valid code to the left</v>
      </c>
      <c r="D101" s="129"/>
      <c r="E101" s="130" t="str">
        <f t="array" ref="E101">IF(COUNTIFS(Components!$F$4:$F$989,D101,Components!$B$4:$B$989,B101)&gt;0,INDEX(Components!$G$4:$G$989, MATCH(B101&amp;D101,Components!$B$4:$B$989&amp;Components!$F$4:$F$989,0),0),"Enter the component code on the left")</f>
        <v>Enter the component code on the left</v>
      </c>
      <c r="F101" s="129"/>
      <c r="G101" s="130" t="str">
        <f t="array" ref="G101">IF(COUNTIFS(Components!$H$4:$H$989,F101, Components!$C$4:$C$989,D101,Components!$B$4:$B$989,B101)&gt;0,INDEX(Components!$I$4:$I$989, MATCH(B101&amp;D101&amp;F101,Components!$B$4:$B$989&amp;Components!$C$4:$C$989&amp;Components!$H$4:$H$989,0),0),"")</f>
        <v/>
      </c>
      <c r="H101" s="138"/>
      <c r="I101" s="138"/>
      <c r="J101" s="138"/>
      <c r="K101" s="138"/>
      <c r="L101" s="138"/>
      <c r="M101" s="138"/>
      <c r="N101" s="138"/>
      <c r="O101" s="138"/>
      <c r="P101" s="138"/>
      <c r="Q101" s="252">
        <f t="shared" si="4"/>
        <v>0</v>
      </c>
      <c r="R101" s="138"/>
      <c r="S101" s="134">
        <f t="shared" si="6"/>
        <v>0</v>
      </c>
      <c r="T101" s="134">
        <f t="shared" si="6"/>
        <v>0</v>
      </c>
      <c r="U101" s="134">
        <f t="shared" si="6"/>
        <v>0</v>
      </c>
      <c r="V101" s="134">
        <f t="shared" si="6"/>
        <v>0</v>
      </c>
      <c r="W101" s="134">
        <f t="shared" si="6"/>
        <v>0</v>
      </c>
      <c r="X101" s="134">
        <f t="shared" si="5"/>
        <v>0</v>
      </c>
      <c r="Y101" s="135"/>
      <c r="Z101" s="136" t="str">
        <f>IF(Y101&gt;0,INDEX([4]KPI!$B$2:$B$61, MATCH(Y101,[4]KPI!$A$2:$A$61, 0)),"Enter KPI Reference No. to the left")</f>
        <v>Enter KPI Reference No. to the left</v>
      </c>
      <c r="AA101" s="135"/>
      <c r="AB101" s="137"/>
      <c r="AC101" s="137"/>
    </row>
    <row r="102" spans="1:29" ht="36" hidden="1" x14ac:dyDescent="0.2">
      <c r="A102" s="113">
        <v>98</v>
      </c>
      <c r="B102" s="129"/>
      <c r="C102" s="130" t="str">
        <f>IF(COUNTIF(Components!$E$4:$E$989,B102)&gt;0,INDEX(Components!$G$4:$G$989, MATCH(B102,Components!$E$4:$E$989, 0)),"Enter valid code to the left")</f>
        <v>Enter valid code to the left</v>
      </c>
      <c r="D102" s="129"/>
      <c r="E102" s="130" t="str">
        <f t="array" ref="E102">IF(COUNTIFS(Components!$F$4:$F$989,D102,Components!$B$4:$B$989,B102)&gt;0,INDEX(Components!$G$4:$G$989, MATCH(B102&amp;D102,Components!$B$4:$B$989&amp;Components!$F$4:$F$989,0),0),"Enter the component code on the left")</f>
        <v>Enter the component code on the left</v>
      </c>
      <c r="F102" s="129"/>
      <c r="G102" s="130" t="str">
        <f t="array" ref="G102">IF(COUNTIFS(Components!$H$4:$H$989,F102, Components!$C$4:$C$989,D102,Components!$B$4:$B$989,B102)&gt;0,INDEX(Components!$I$4:$I$989, MATCH(B102&amp;D102&amp;F102,Components!$B$4:$B$989&amp;Components!$C$4:$C$989&amp;Components!$H$4:$H$989,0),0),"")</f>
        <v/>
      </c>
      <c r="H102" s="138"/>
      <c r="I102" s="138"/>
      <c r="J102" s="138"/>
      <c r="K102" s="138"/>
      <c r="L102" s="138"/>
      <c r="M102" s="138"/>
      <c r="N102" s="138"/>
      <c r="O102" s="138"/>
      <c r="P102" s="138"/>
      <c r="Q102" s="252">
        <f t="shared" si="4"/>
        <v>0</v>
      </c>
      <c r="R102" s="138"/>
      <c r="S102" s="134">
        <f t="shared" si="6"/>
        <v>0</v>
      </c>
      <c r="T102" s="134">
        <f t="shared" si="6"/>
        <v>0</v>
      </c>
      <c r="U102" s="134">
        <f t="shared" si="6"/>
        <v>0</v>
      </c>
      <c r="V102" s="134">
        <f t="shared" si="6"/>
        <v>0</v>
      </c>
      <c r="W102" s="134">
        <f t="shared" si="6"/>
        <v>0</v>
      </c>
      <c r="X102" s="134">
        <f t="shared" si="5"/>
        <v>0</v>
      </c>
      <c r="Y102" s="135"/>
      <c r="Z102" s="136" t="str">
        <f>IF(Y102&gt;0,INDEX([4]KPI!$B$2:$B$61, MATCH(Y102,[4]KPI!$A$2:$A$61, 0)),"Enter KPI Reference No. to the left")</f>
        <v>Enter KPI Reference No. to the left</v>
      </c>
      <c r="AA102" s="135"/>
      <c r="AB102" s="137"/>
      <c r="AC102" s="137"/>
    </row>
    <row r="103" spans="1:29" ht="36" hidden="1" x14ac:dyDescent="0.2">
      <c r="A103" s="113">
        <v>99</v>
      </c>
      <c r="B103" s="129"/>
      <c r="C103" s="130" t="str">
        <f>IF(COUNTIF(Components!$E$4:$E$989,B103)&gt;0,INDEX(Components!$G$4:$G$989, MATCH(B103,Components!$E$4:$E$989, 0)),"Enter valid code to the left")</f>
        <v>Enter valid code to the left</v>
      </c>
      <c r="D103" s="129"/>
      <c r="E103" s="130" t="str">
        <f t="array" ref="E103">IF(COUNTIFS(Components!$F$4:$F$989,D103,Components!$B$4:$B$989,B103)&gt;0,INDEX(Components!$G$4:$G$989, MATCH(B103&amp;D103,Components!$B$4:$B$989&amp;Components!$F$4:$F$989,0),0),"Enter the component code on the left")</f>
        <v>Enter the component code on the left</v>
      </c>
      <c r="F103" s="129"/>
      <c r="G103" s="130" t="str">
        <f t="array" ref="G103">IF(COUNTIFS(Components!$H$4:$H$989,F103, Components!$C$4:$C$989,D103,Components!$B$4:$B$989,B103)&gt;0,INDEX(Components!$I$4:$I$989, MATCH(B103&amp;D103&amp;F103,Components!$B$4:$B$989&amp;Components!$C$4:$C$989&amp;Components!$H$4:$H$989,0),0),"")</f>
        <v/>
      </c>
      <c r="H103" s="138"/>
      <c r="I103" s="138"/>
      <c r="J103" s="138"/>
      <c r="K103" s="138"/>
      <c r="L103" s="138"/>
      <c r="M103" s="138"/>
      <c r="N103" s="138"/>
      <c r="O103" s="138"/>
      <c r="P103" s="138"/>
      <c r="Q103" s="252">
        <f t="shared" si="4"/>
        <v>0</v>
      </c>
      <c r="R103" s="138"/>
      <c r="S103" s="134">
        <f t="shared" si="6"/>
        <v>0</v>
      </c>
      <c r="T103" s="134">
        <f t="shared" si="6"/>
        <v>0</v>
      </c>
      <c r="U103" s="134">
        <f t="shared" si="6"/>
        <v>0</v>
      </c>
      <c r="V103" s="134">
        <f t="shared" si="6"/>
        <v>0</v>
      </c>
      <c r="W103" s="134">
        <f t="shared" si="6"/>
        <v>0</v>
      </c>
      <c r="X103" s="134">
        <f t="shared" si="5"/>
        <v>0</v>
      </c>
      <c r="Y103" s="135"/>
      <c r="Z103" s="136" t="str">
        <f>IF(Y103&gt;0,INDEX([4]KPI!$B$2:$B$61, MATCH(Y103,[4]KPI!$A$2:$A$61, 0)),"Enter KPI Reference No. to the left")</f>
        <v>Enter KPI Reference No. to the left</v>
      </c>
      <c r="AA103" s="135"/>
      <c r="AB103" s="137"/>
      <c r="AC103" s="137"/>
    </row>
    <row r="104" spans="1:29" ht="36" hidden="1" x14ac:dyDescent="0.2">
      <c r="A104" s="113">
        <v>100</v>
      </c>
      <c r="B104" s="129"/>
      <c r="C104" s="130" t="str">
        <f>IF(COUNTIF(Components!$E$4:$E$989,B104)&gt;0,INDEX(Components!$G$4:$G$989, MATCH(B104,Components!$E$4:$E$989, 0)),"Enter valid code to the left")</f>
        <v>Enter valid code to the left</v>
      </c>
      <c r="D104" s="129"/>
      <c r="E104" s="130" t="str">
        <f t="array" ref="E104">IF(COUNTIFS(Components!$F$4:$F$989,D104,Components!$B$4:$B$989,B104)&gt;0,INDEX(Components!$G$4:$G$989, MATCH(B104&amp;D104,Components!$B$4:$B$989&amp;Components!$F$4:$F$989,0),0),"Enter the component code on the left")</f>
        <v>Enter the component code on the left</v>
      </c>
      <c r="F104" s="129"/>
      <c r="G104" s="130" t="str">
        <f t="array" ref="G104">IF(COUNTIFS(Components!$H$4:$H$989,F104, Components!$C$4:$C$989,D104,Components!$B$4:$B$989,B104)&gt;0,INDEX(Components!$I$4:$I$989, MATCH(B104&amp;D104&amp;F104,Components!$B$4:$B$989&amp;Components!$C$4:$C$989&amp;Components!$H$4:$H$989,0),0),"")</f>
        <v/>
      </c>
      <c r="H104" s="138"/>
      <c r="I104" s="138"/>
      <c r="J104" s="138"/>
      <c r="K104" s="138"/>
      <c r="L104" s="138"/>
      <c r="M104" s="138"/>
      <c r="N104" s="138"/>
      <c r="O104" s="138"/>
      <c r="P104" s="138"/>
      <c r="Q104" s="252">
        <f t="shared" si="4"/>
        <v>0</v>
      </c>
      <c r="R104" s="138"/>
      <c r="S104" s="134">
        <f t="shared" si="6"/>
        <v>0</v>
      </c>
      <c r="T104" s="134">
        <f t="shared" si="6"/>
        <v>0</v>
      </c>
      <c r="U104" s="134">
        <f t="shared" si="6"/>
        <v>0</v>
      </c>
      <c r="V104" s="134">
        <f t="shared" si="6"/>
        <v>0</v>
      </c>
      <c r="W104" s="134">
        <f t="shared" si="6"/>
        <v>0</v>
      </c>
      <c r="X104" s="134">
        <f t="shared" si="5"/>
        <v>0</v>
      </c>
      <c r="Y104" s="135"/>
      <c r="Z104" s="136" t="str">
        <f>IF(Y104&gt;0,INDEX([4]KPI!$B$2:$B$61, MATCH(Y104,[4]KPI!$A$2:$A$61, 0)),"Enter KPI Reference No. to the left")</f>
        <v>Enter KPI Reference No. to the left</v>
      </c>
      <c r="AA104" s="135"/>
      <c r="AB104" s="137"/>
      <c r="AC104" s="137"/>
    </row>
    <row r="105" spans="1:29" ht="36" hidden="1" x14ac:dyDescent="0.2">
      <c r="A105" s="113">
        <v>101</v>
      </c>
      <c r="B105" s="129"/>
      <c r="C105" s="130" t="str">
        <f>IF(COUNTIF(Components!$E$4:$E$989,B105)&gt;0,INDEX(Components!$G$4:$G$989, MATCH(B105,Components!$E$4:$E$989, 0)),"Enter valid code to the left")</f>
        <v>Enter valid code to the left</v>
      </c>
      <c r="D105" s="129"/>
      <c r="E105" s="130" t="str">
        <f t="array" ref="E105">IF(COUNTIFS(Components!$F$4:$F$989,D105,Components!$B$4:$B$989,B105)&gt;0,INDEX(Components!$G$4:$G$989, MATCH(B105&amp;D105,Components!$B$4:$B$989&amp;Components!$F$4:$F$989,0),0),"Enter the component code on the left")</f>
        <v>Enter the component code on the left</v>
      </c>
      <c r="F105" s="129"/>
      <c r="G105" s="130" t="str">
        <f t="array" ref="G105">IF(COUNTIFS(Components!$H$4:$H$989,F105, Components!$C$4:$C$989,D105,Components!$B$4:$B$989,B105)&gt;0,INDEX(Components!$I$4:$I$989, MATCH(B105&amp;D105&amp;F105,Components!$B$4:$B$989&amp;Components!$C$4:$C$989&amp;Components!$H$4:$H$989,0),0),"")</f>
        <v/>
      </c>
      <c r="H105" s="138"/>
      <c r="I105" s="138"/>
      <c r="J105" s="138"/>
      <c r="K105" s="138"/>
      <c r="L105" s="138"/>
      <c r="M105" s="138"/>
      <c r="N105" s="138"/>
      <c r="O105" s="138"/>
      <c r="P105" s="138"/>
      <c r="Q105" s="252">
        <f t="shared" si="4"/>
        <v>0</v>
      </c>
      <c r="R105" s="138"/>
      <c r="S105" s="134">
        <f t="shared" si="6"/>
        <v>0</v>
      </c>
      <c r="T105" s="134">
        <f t="shared" si="6"/>
        <v>0</v>
      </c>
      <c r="U105" s="134">
        <f t="shared" si="6"/>
        <v>0</v>
      </c>
      <c r="V105" s="134">
        <f t="shared" si="6"/>
        <v>0</v>
      </c>
      <c r="W105" s="134">
        <f t="shared" si="6"/>
        <v>0</v>
      </c>
      <c r="X105" s="134">
        <f t="shared" si="5"/>
        <v>0</v>
      </c>
      <c r="Y105" s="135"/>
      <c r="Z105" s="136" t="str">
        <f>IF(Y105&gt;0,INDEX([4]KPI!$B$2:$B$61, MATCH(Y105,[4]KPI!$A$2:$A$61, 0)),"Enter KPI Reference No. to the left")</f>
        <v>Enter KPI Reference No. to the left</v>
      </c>
      <c r="AA105" s="135"/>
      <c r="AB105" s="137"/>
      <c r="AC105" s="137"/>
    </row>
    <row r="106" spans="1:29" ht="36" hidden="1" x14ac:dyDescent="0.2">
      <c r="A106" s="113">
        <v>102</v>
      </c>
      <c r="B106" s="129"/>
      <c r="C106" s="130" t="str">
        <f>IF(COUNTIF(Components!$E$4:$E$989,B106)&gt;0,INDEX(Components!$G$4:$G$989, MATCH(B106,Components!$E$4:$E$989, 0)),"Enter valid code to the left")</f>
        <v>Enter valid code to the left</v>
      </c>
      <c r="D106" s="129"/>
      <c r="E106" s="130" t="str">
        <f t="array" ref="E106">IF(COUNTIFS(Components!$F$4:$F$989,D106,Components!$B$4:$B$989,B106)&gt;0,INDEX(Components!$G$4:$G$989, MATCH(B106&amp;D106,Components!$B$4:$B$989&amp;Components!$F$4:$F$989,0),0),"Enter the component code on the left")</f>
        <v>Enter the component code on the left</v>
      </c>
      <c r="F106" s="129"/>
      <c r="G106" s="130" t="str">
        <f t="array" ref="G106">IF(COUNTIFS(Components!$H$4:$H$989,F106, Components!$C$4:$C$989,D106,Components!$B$4:$B$989,B106)&gt;0,INDEX(Components!$I$4:$I$989, MATCH(B106&amp;D106&amp;F106,Components!$B$4:$B$989&amp;Components!$C$4:$C$989&amp;Components!$H$4:$H$989,0),0),"")</f>
        <v/>
      </c>
      <c r="H106" s="138"/>
      <c r="I106" s="138"/>
      <c r="J106" s="138"/>
      <c r="K106" s="138"/>
      <c r="L106" s="138"/>
      <c r="M106" s="138"/>
      <c r="N106" s="138"/>
      <c r="O106" s="138"/>
      <c r="P106" s="138"/>
      <c r="Q106" s="252">
        <f t="shared" si="4"/>
        <v>0</v>
      </c>
      <c r="R106" s="138"/>
      <c r="S106" s="134">
        <f t="shared" si="6"/>
        <v>0</v>
      </c>
      <c r="T106" s="134">
        <f t="shared" si="6"/>
        <v>0</v>
      </c>
      <c r="U106" s="134">
        <f t="shared" si="6"/>
        <v>0</v>
      </c>
      <c r="V106" s="134">
        <f t="shared" si="6"/>
        <v>0</v>
      </c>
      <c r="W106" s="134">
        <f t="shared" si="6"/>
        <v>0</v>
      </c>
      <c r="X106" s="134">
        <f t="shared" si="5"/>
        <v>0</v>
      </c>
      <c r="Y106" s="135"/>
      <c r="Z106" s="136" t="str">
        <f>IF(Y106&gt;0,INDEX([4]KPI!$B$2:$B$61, MATCH(Y106,[4]KPI!$A$2:$A$61, 0)),"Enter KPI Reference No. to the left")</f>
        <v>Enter KPI Reference No. to the left</v>
      </c>
      <c r="AA106" s="135"/>
      <c r="AB106" s="137"/>
      <c r="AC106" s="137"/>
    </row>
    <row r="107" spans="1:29" ht="36" hidden="1" x14ac:dyDescent="0.2">
      <c r="A107" s="113">
        <v>103</v>
      </c>
      <c r="B107" s="129"/>
      <c r="C107" s="130" t="str">
        <f>IF(COUNTIF(Components!$E$4:$E$989,B107)&gt;0,INDEX(Components!$G$4:$G$989, MATCH(B107,Components!$E$4:$E$989, 0)),"Enter valid code to the left")</f>
        <v>Enter valid code to the left</v>
      </c>
      <c r="D107" s="129"/>
      <c r="E107" s="130" t="str">
        <f t="array" ref="E107">IF(COUNTIFS(Components!$F$4:$F$989,D107,Components!$B$4:$B$989,B107)&gt;0,INDEX(Components!$G$4:$G$989, MATCH(B107&amp;D107,Components!$B$4:$B$989&amp;Components!$F$4:$F$989,0),0),"Enter the component code on the left")</f>
        <v>Enter the component code on the left</v>
      </c>
      <c r="F107" s="129"/>
      <c r="G107" s="130" t="str">
        <f t="array" ref="G107">IF(COUNTIFS(Components!$H$4:$H$989,F107, Components!$C$4:$C$989,D107,Components!$B$4:$B$989,B107)&gt;0,INDEX(Components!$I$4:$I$989, MATCH(B107&amp;D107&amp;F107,Components!$B$4:$B$989&amp;Components!$C$4:$C$989&amp;Components!$H$4:$H$989,0),0),"")</f>
        <v/>
      </c>
      <c r="H107" s="138"/>
      <c r="I107" s="138"/>
      <c r="J107" s="138"/>
      <c r="K107" s="138"/>
      <c r="L107" s="138"/>
      <c r="M107" s="138"/>
      <c r="N107" s="138"/>
      <c r="O107" s="138"/>
      <c r="P107" s="138"/>
      <c r="Q107" s="252">
        <f t="shared" si="4"/>
        <v>0</v>
      </c>
      <c r="R107" s="138"/>
      <c r="S107" s="134">
        <f t="shared" si="6"/>
        <v>0</v>
      </c>
      <c r="T107" s="134">
        <f t="shared" si="6"/>
        <v>0</v>
      </c>
      <c r="U107" s="134">
        <f t="shared" si="6"/>
        <v>0</v>
      </c>
      <c r="V107" s="134">
        <f t="shared" si="6"/>
        <v>0</v>
      </c>
      <c r="W107" s="134">
        <f t="shared" si="6"/>
        <v>0</v>
      </c>
      <c r="X107" s="134">
        <f t="shared" si="5"/>
        <v>0</v>
      </c>
      <c r="Y107" s="135"/>
      <c r="Z107" s="136" t="str">
        <f>IF(Y107&gt;0,INDEX([4]KPI!$B$2:$B$61, MATCH(Y107,[4]KPI!$A$2:$A$61, 0)),"Enter KPI Reference No. to the left")</f>
        <v>Enter KPI Reference No. to the left</v>
      </c>
      <c r="AA107" s="135"/>
      <c r="AB107" s="137"/>
      <c r="AC107" s="137"/>
    </row>
    <row r="108" spans="1:29" s="158" customFormat="1" ht="36" hidden="1" x14ac:dyDescent="0.2">
      <c r="A108" s="151">
        <v>104</v>
      </c>
      <c r="B108" s="152"/>
      <c r="C108" s="130" t="str">
        <f>IF(COUNTIF(Components!$E$4:$E$989,B108)&gt;0,INDEX(Components!$G$4:$G$989, MATCH(B108,Components!$E$4:$E$989, 0)),"Enter valid code to the left")</f>
        <v>Enter valid code to the left</v>
      </c>
      <c r="D108" s="152"/>
      <c r="E108" s="130" t="str">
        <f t="array" ref="E108">IF(COUNTIFS(Components!$F$4:$F$989,D108,Components!$B$4:$B$989,B108)&gt;0,INDEX(Components!$G$4:$G$989, MATCH(B108&amp;D108,Components!$B$4:$B$989&amp;Components!$F$4:$F$989,0),0),"Enter the component code on the left")</f>
        <v>Enter the component code on the left</v>
      </c>
      <c r="F108" s="152"/>
      <c r="G108" s="130" t="str">
        <f t="array" ref="G108">IF(COUNTIFS(Components!$H$4:$H$989,F108, Components!$C$4:$C$989,D108,Components!$B$4:$B$989,B108)&gt;0,INDEX(Components!$I$4:$I$989, MATCH(B108&amp;D108&amp;F108,Components!$B$4:$B$989&amp;Components!$C$4:$C$989&amp;Components!$H$4:$H$989,0),0),"")</f>
        <v/>
      </c>
      <c r="H108" s="153"/>
      <c r="I108" s="153"/>
      <c r="J108" s="153"/>
      <c r="K108" s="153"/>
      <c r="L108" s="153"/>
      <c r="M108" s="153"/>
      <c r="N108" s="153"/>
      <c r="O108" s="153"/>
      <c r="P108" s="153"/>
      <c r="Q108" s="285">
        <f t="shared" si="4"/>
        <v>0</v>
      </c>
      <c r="R108" s="153"/>
      <c r="S108" s="154">
        <f t="shared" si="6"/>
        <v>0</v>
      </c>
      <c r="T108" s="154">
        <f t="shared" si="6"/>
        <v>0</v>
      </c>
      <c r="U108" s="154">
        <f t="shared" si="6"/>
        <v>0</v>
      </c>
      <c r="V108" s="154">
        <f t="shared" si="6"/>
        <v>0</v>
      </c>
      <c r="W108" s="154">
        <f t="shared" si="6"/>
        <v>0</v>
      </c>
      <c r="X108" s="154">
        <f t="shared" si="5"/>
        <v>0</v>
      </c>
      <c r="Y108" s="155"/>
      <c r="Z108" s="156" t="str">
        <f>IF(Y108&gt;0,INDEX([4]KPI!$B$2:$B$61, MATCH(Y108,[4]KPI!$A$2:$A$61, 0)),"Enter KPI Reference No. to the left")</f>
        <v>Enter KPI Reference No. to the left</v>
      </c>
      <c r="AA108" s="155"/>
      <c r="AB108" s="157"/>
      <c r="AC108" s="157"/>
    </row>
  </sheetData>
  <mergeCells count="3">
    <mergeCell ref="L1:P1"/>
    <mergeCell ref="S1:W1"/>
    <mergeCell ref="B2:G2"/>
  </mergeCells>
  <dataValidations count="4">
    <dataValidation type="list" allowBlank="1" showInputMessage="1" showErrorMessage="1" sqref="F3:F108" xr:uid="{00000000-0002-0000-0100-000000000000}">
      <formula1>Sub_Component</formula1>
    </dataValidation>
    <dataValidation type="list" allowBlank="1" showInputMessage="1" showErrorMessage="1" sqref="D3:D108" xr:uid="{00000000-0002-0000-0100-000001000000}">
      <formula1>Component</formula1>
    </dataValidation>
    <dataValidation type="list" allowBlank="1" showInputMessage="1" showErrorMessage="1" sqref="B3:B108" xr:uid="{00000000-0002-0000-0100-000002000000}">
      <formula1>Priority_Programme</formula1>
    </dataValidation>
    <dataValidation type="list" allowBlank="1" showInputMessage="1" showErrorMessage="1" sqref="Y3:Y108" xr:uid="{00000000-0002-0000-0100-000003000000}">
      <formula1>KPI</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565"/>
  <sheetViews>
    <sheetView workbookViewId="0">
      <pane ySplit="2" topLeftCell="A3" activePane="bottomLeft" state="frozen"/>
      <selection pane="bottomLeft" activeCell="AA568" sqref="AA568"/>
    </sheetView>
  </sheetViews>
  <sheetFormatPr defaultRowHeight="11.25" x14ac:dyDescent="0.2"/>
  <cols>
    <col min="1" max="1" width="10" style="53" customWidth="1"/>
    <col min="2" max="2" width="12.5" style="232" customWidth="1"/>
    <col min="3" max="3" width="15.6640625" style="53" customWidth="1"/>
    <col min="4" max="4" width="13" style="232" customWidth="1"/>
    <col min="5" max="5" width="17.6640625" style="53" customWidth="1"/>
    <col min="6" max="6" width="11.1640625" style="232" customWidth="1"/>
    <col min="7" max="7" width="16.1640625" style="53" customWidth="1"/>
    <col min="8" max="8" width="33" style="236" customWidth="1"/>
    <col min="9" max="9" width="38" style="236" customWidth="1"/>
    <col min="10" max="10" width="19" style="236" customWidth="1"/>
    <col min="11" max="11" width="13.83203125" style="236" customWidth="1"/>
    <col min="12" max="16" width="12.83203125" style="53" bestFit="1" customWidth="1"/>
    <col min="17" max="17" width="14.5" style="53" bestFit="1" customWidth="1"/>
    <col min="18" max="18" width="12.1640625" style="53" bestFit="1" customWidth="1"/>
    <col min="19" max="21" width="14.5" style="53" bestFit="1" customWidth="1"/>
    <col min="22" max="22" width="15.6640625" style="53" bestFit="1" customWidth="1"/>
    <col min="23" max="23" width="14.5" style="53" bestFit="1" customWidth="1"/>
    <col min="24" max="24" width="15.6640625" style="53" bestFit="1" customWidth="1"/>
    <col min="25" max="25" width="16" style="232" hidden="1" customWidth="1"/>
    <col min="26" max="26" width="23.6640625" style="53" hidden="1" customWidth="1"/>
    <col min="27" max="27" width="19.83203125" style="232" customWidth="1"/>
    <col min="28" max="28" width="17.83203125" style="243" customWidth="1"/>
    <col min="29" max="29" width="33.6640625" style="262" customWidth="1"/>
    <col min="30" max="16384" width="9.33203125" style="1"/>
  </cols>
  <sheetData>
    <row r="1" spans="1:29" s="231" customFormat="1" ht="78.75" customHeight="1" x14ac:dyDescent="0.2">
      <c r="A1" s="117" t="s">
        <v>319</v>
      </c>
      <c r="B1" s="283" t="s">
        <v>758</v>
      </c>
      <c r="C1" s="117" t="s">
        <v>757</v>
      </c>
      <c r="D1" s="283" t="s">
        <v>686</v>
      </c>
      <c r="E1" s="117" t="s">
        <v>685</v>
      </c>
      <c r="F1" s="283" t="s">
        <v>702</v>
      </c>
      <c r="G1" s="117" t="s">
        <v>703</v>
      </c>
      <c r="H1" s="116" t="s">
        <v>777</v>
      </c>
      <c r="I1" s="116" t="s">
        <v>0</v>
      </c>
      <c r="J1" s="172" t="s">
        <v>887</v>
      </c>
      <c r="K1" s="172" t="s">
        <v>684</v>
      </c>
      <c r="L1" s="308" t="s">
        <v>678</v>
      </c>
      <c r="M1" s="309"/>
      <c r="N1" s="309"/>
      <c r="O1" s="309"/>
      <c r="P1" s="310"/>
      <c r="Q1" s="282" t="s">
        <v>679</v>
      </c>
      <c r="R1" s="281" t="s">
        <v>680</v>
      </c>
      <c r="S1" s="311" t="s">
        <v>682</v>
      </c>
      <c r="T1" s="312"/>
      <c r="U1" s="312"/>
      <c r="V1" s="312"/>
      <c r="W1" s="313"/>
      <c r="X1" s="282" t="s">
        <v>681</v>
      </c>
      <c r="Y1" s="283" t="s">
        <v>683</v>
      </c>
      <c r="Z1" s="282" t="s">
        <v>675</v>
      </c>
      <c r="AA1" s="283" t="s">
        <v>676</v>
      </c>
      <c r="AB1" s="6" t="s">
        <v>677</v>
      </c>
      <c r="AC1" s="6" t="s">
        <v>320</v>
      </c>
    </row>
    <row r="2" spans="1:29" s="231" customFormat="1" ht="18" customHeight="1" x14ac:dyDescent="0.2">
      <c r="A2" s="173"/>
      <c r="B2" s="314" t="s">
        <v>704</v>
      </c>
      <c r="C2" s="315"/>
      <c r="D2" s="315"/>
      <c r="E2" s="315"/>
      <c r="F2" s="315"/>
      <c r="G2" s="316"/>
      <c r="H2" s="233"/>
      <c r="I2" s="233"/>
      <c r="J2" s="233"/>
      <c r="K2" s="233"/>
      <c r="L2" s="174" t="s">
        <v>321</v>
      </c>
      <c r="M2" s="174" t="s">
        <v>324</v>
      </c>
      <c r="N2" s="174" t="s">
        <v>325</v>
      </c>
      <c r="O2" s="174" t="s">
        <v>326</v>
      </c>
      <c r="P2" s="174" t="s">
        <v>327</v>
      </c>
      <c r="Q2" s="175"/>
      <c r="R2" s="174"/>
      <c r="S2" s="175" t="s">
        <v>321</v>
      </c>
      <c r="T2" s="175" t="s">
        <v>324</v>
      </c>
      <c r="U2" s="175" t="s">
        <v>325</v>
      </c>
      <c r="V2" s="175" t="s">
        <v>326</v>
      </c>
      <c r="W2" s="175" t="s">
        <v>327</v>
      </c>
      <c r="X2" s="175"/>
      <c r="Y2" s="176"/>
      <c r="Z2" s="175"/>
      <c r="AA2" s="176"/>
      <c r="AB2" s="6"/>
      <c r="AC2" s="244"/>
    </row>
    <row r="3" spans="1:29" ht="48" x14ac:dyDescent="0.2">
      <c r="A3" s="177">
        <v>1</v>
      </c>
      <c r="B3" s="140">
        <v>2</v>
      </c>
      <c r="C3" s="178" t="str">
        <f>IF(COUNTIF(Components!$E$4:$E$989,B3)&gt;0,INDEX(Components!$G$4:$G$989, MATCH(B3,Components!$E$4:$E$989, 0)),"Enter valid code to the left")</f>
        <v>General education quality</v>
      </c>
      <c r="D3" s="140">
        <v>1</v>
      </c>
      <c r="E3" s="178" t="str">
        <f t="array" ref="E3">IF(COUNTIFS(Components!$F$4:$F$989,D3,Components!$B$4:$B$989,B3)&gt;0,INDEX(Components!$G$4:$G$989, MATCH(B3&amp;D3,Components!$B$4:$B$989&amp;Components!$F$4:$F$989,0),0),"Enter the component code on the left")</f>
        <v>teachers’ and leaders’ development</v>
      </c>
      <c r="F3" s="140">
        <v>1</v>
      </c>
      <c r="G3" s="178" t="str">
        <f t="array" ref="G3">IF(COUNTIFS(Components!$H$4:$H$989,F3, Components!$C$4:$C$989,D3,Components!$B$4:$B$989,B3)&gt;0,INDEX(Components!$I$4:$I$989, MATCH(B3&amp;D3&amp;F3,Components!$B$4:$B$989&amp;Components!$C$4:$C$989&amp;Components!$H$4:$H$989,0),0),"")</f>
        <v>transform teaching into a profession of choice</v>
      </c>
      <c r="H3" s="179" t="s">
        <v>1117</v>
      </c>
      <c r="I3" s="147" t="s">
        <v>1118</v>
      </c>
      <c r="J3" s="147" t="s">
        <v>1119</v>
      </c>
      <c r="K3" s="147" t="s">
        <v>1120</v>
      </c>
      <c r="L3" s="182">
        <v>0</v>
      </c>
      <c r="M3" s="182">
        <v>2</v>
      </c>
      <c r="N3" s="182">
        <v>1</v>
      </c>
      <c r="O3" s="182">
        <v>1</v>
      </c>
      <c r="P3" s="182">
        <v>1</v>
      </c>
      <c r="Q3" s="202">
        <f>L3+M3+N3+O3+P3</f>
        <v>5</v>
      </c>
      <c r="R3" s="182">
        <v>300000</v>
      </c>
      <c r="S3" s="202">
        <f>L3*$R3</f>
        <v>0</v>
      </c>
      <c r="T3" s="202">
        <f t="shared" ref="T3:W3" si="0">M3*$R3</f>
        <v>600000</v>
      </c>
      <c r="U3" s="202">
        <f t="shared" si="0"/>
        <v>300000</v>
      </c>
      <c r="V3" s="202">
        <f t="shared" si="0"/>
        <v>300000</v>
      </c>
      <c r="W3" s="202">
        <f t="shared" si="0"/>
        <v>300000</v>
      </c>
      <c r="X3" s="202">
        <f>S3+T3+U3+V3+W3</f>
        <v>1500000</v>
      </c>
      <c r="Y3" s="180" t="s">
        <v>645</v>
      </c>
      <c r="Z3" s="203" t="str">
        <f>IF(Y3&gt;0, INDEX([5]KPI!$B$2:$B$150, MATCH(Y3, [5]KPI!$A$2:$A$150, 0)), "Enter KPI Reference No. to the left")</f>
        <v>Teachers in Grades 1-12 that are licensed</v>
      </c>
      <c r="AA3" s="180" t="s">
        <v>1032</v>
      </c>
      <c r="AB3" s="213" t="s">
        <v>1121</v>
      </c>
      <c r="AC3" s="137"/>
    </row>
    <row r="4" spans="1:29" ht="60" x14ac:dyDescent="0.2">
      <c r="A4" s="177">
        <v>2</v>
      </c>
      <c r="B4" s="140">
        <v>2</v>
      </c>
      <c r="C4" s="178" t="str">
        <f>IF(COUNTIF(Components!$E$4:$E$989,B4)&gt;0,INDEX(Components!$G$4:$G$989, MATCH(B4,Components!$E$4:$E$989, 0)),"Enter valid code to the left")</f>
        <v>General education quality</v>
      </c>
      <c r="D4" s="140">
        <v>1</v>
      </c>
      <c r="E4" s="178" t="str">
        <f t="array" ref="E4">IF(COUNTIFS(Components!$F$4:$F$989,D4,Components!$B$4:$B$989,B4)&gt;0,INDEX(Components!$G$4:$G$989, MATCH(B4&amp;D4,Components!$B$4:$B$989&amp;Components!$F$4:$F$989,0),0),"Enter the component code on the left")</f>
        <v>teachers’ and leaders’ development</v>
      </c>
      <c r="F4" s="140">
        <v>1</v>
      </c>
      <c r="G4" s="178" t="str">
        <f t="array" ref="G4">IF(COUNTIFS(Components!$H$4:$H$989,F4, Components!$C$4:$C$989,D4,Components!$B$4:$B$989,B4)&gt;0,INDEX(Components!$I$4:$I$989, MATCH(B4&amp;D4&amp;F4,Components!$B$4:$B$989&amp;Components!$C$4:$C$989&amp;Components!$H$4:$H$989,0),0),"")</f>
        <v>transform teaching into a profession of choice</v>
      </c>
      <c r="H4" s="147" t="s">
        <v>1117</v>
      </c>
      <c r="I4" s="147" t="s">
        <v>1122</v>
      </c>
      <c r="J4" s="147" t="s">
        <v>1123</v>
      </c>
      <c r="K4" s="147" t="s">
        <v>1124</v>
      </c>
      <c r="L4" s="182">
        <v>0</v>
      </c>
      <c r="M4" s="182">
        <v>8</v>
      </c>
      <c r="N4" s="182">
        <v>8</v>
      </c>
      <c r="O4" s="182">
        <v>8</v>
      </c>
      <c r="P4" s="182">
        <v>8</v>
      </c>
      <c r="Q4" s="202">
        <f t="shared" ref="Q4:Q67" si="1">L4+M4+N4+O4+P4</f>
        <v>32</v>
      </c>
      <c r="R4" s="182">
        <v>500000</v>
      </c>
      <c r="S4" s="202">
        <f t="shared" ref="S4:S67" si="2">L4*$R4</f>
        <v>0</v>
      </c>
      <c r="T4" s="202">
        <f t="shared" ref="T4:T67" si="3">M4*$R4</f>
        <v>4000000</v>
      </c>
      <c r="U4" s="202">
        <f t="shared" ref="U4:U67" si="4">N4*$R4</f>
        <v>4000000</v>
      </c>
      <c r="V4" s="202">
        <f t="shared" ref="V4:V67" si="5">O4*$R4</f>
        <v>4000000</v>
      </c>
      <c r="W4" s="202">
        <f t="shared" ref="W4:W67" si="6">P4*$R4</f>
        <v>4000000</v>
      </c>
      <c r="X4" s="202">
        <f t="shared" ref="X4:X67" si="7">S4+T4+U4+V4+W4</f>
        <v>16000000</v>
      </c>
      <c r="Y4" s="180" t="s">
        <v>645</v>
      </c>
      <c r="Z4" s="203" t="str">
        <f>IF(Y4&gt;0, INDEX([5]KPI!$B$2:$B$150, MATCH(Y4, [5]KPI!$A$2:$A$150, 0)), "Enter KPI Reference No. to the left")</f>
        <v>Teachers in Grades 1-12 that are licensed</v>
      </c>
      <c r="AA4" s="180" t="s">
        <v>1032</v>
      </c>
      <c r="AB4" s="213" t="s">
        <v>3287</v>
      </c>
      <c r="AC4" s="137" t="s">
        <v>1125</v>
      </c>
    </row>
    <row r="5" spans="1:29" ht="48" x14ac:dyDescent="0.2">
      <c r="A5" s="177">
        <v>3</v>
      </c>
      <c r="B5" s="140">
        <v>2</v>
      </c>
      <c r="C5" s="178" t="str">
        <f>IF(COUNTIF(Components!$E$4:$E$989,B5)&gt;0,INDEX(Components!$G$4:$G$989, MATCH(B5,Components!$E$4:$E$989, 0)),"Enter valid code to the left")</f>
        <v>General education quality</v>
      </c>
      <c r="D5" s="140">
        <v>1</v>
      </c>
      <c r="E5" s="178" t="str">
        <f t="array" ref="E5">IF(COUNTIFS(Components!$F$4:$F$989,D5,Components!$B$4:$B$989,B5)&gt;0,INDEX(Components!$G$4:$G$989, MATCH(B5&amp;D5,Components!$B$4:$B$989&amp;Components!$F$4:$F$989,0),0),"Enter the component code on the left")</f>
        <v>teachers’ and leaders’ development</v>
      </c>
      <c r="F5" s="140">
        <v>1</v>
      </c>
      <c r="G5" s="178" t="str">
        <f t="array" ref="G5">IF(COUNTIFS(Components!$H$4:$H$989,F5, Components!$C$4:$C$989,D5,Components!$B$4:$B$989,B5)&gt;0,INDEX(Components!$I$4:$I$989, MATCH(B5&amp;D5&amp;F5,Components!$B$4:$B$989&amp;Components!$C$4:$C$989&amp;Components!$H$4:$H$989,0),0),"")</f>
        <v>transform teaching into a profession of choice</v>
      </c>
      <c r="H5" s="147" t="s">
        <v>1117</v>
      </c>
      <c r="I5" s="147" t="s">
        <v>1126</v>
      </c>
      <c r="J5" s="147" t="s">
        <v>1127</v>
      </c>
      <c r="K5" s="147" t="s">
        <v>1128</v>
      </c>
      <c r="L5" s="182">
        <v>0</v>
      </c>
      <c r="M5" s="182">
        <v>12</v>
      </c>
      <c r="N5" s="182">
        <v>12</v>
      </c>
      <c r="O5" s="182">
        <v>12</v>
      </c>
      <c r="P5" s="182">
        <v>12</v>
      </c>
      <c r="Q5" s="202">
        <f t="shared" si="1"/>
        <v>48</v>
      </c>
      <c r="R5" s="182">
        <v>12360000</v>
      </c>
      <c r="S5" s="202">
        <f t="shared" si="2"/>
        <v>0</v>
      </c>
      <c r="T5" s="202">
        <f t="shared" si="3"/>
        <v>148320000</v>
      </c>
      <c r="U5" s="202">
        <f t="shared" si="4"/>
        <v>148320000</v>
      </c>
      <c r="V5" s="202">
        <f t="shared" si="5"/>
        <v>148320000</v>
      </c>
      <c r="W5" s="202">
        <f t="shared" si="6"/>
        <v>148320000</v>
      </c>
      <c r="X5" s="202">
        <f t="shared" si="7"/>
        <v>593280000</v>
      </c>
      <c r="Y5" s="180" t="s">
        <v>645</v>
      </c>
      <c r="Z5" s="203" t="str">
        <f>IF(Y5&gt;0, INDEX([5]KPI!$B$2:$B$150, MATCH(Y5, [5]KPI!$A$2:$A$150, 0)), "Enter KPI Reference No. to the left")</f>
        <v>Teachers in Grades 1-12 that are licensed</v>
      </c>
      <c r="AA5" s="180" t="s">
        <v>1032</v>
      </c>
      <c r="AB5" s="213" t="s">
        <v>3287</v>
      </c>
      <c r="AC5" s="137" t="s">
        <v>1129</v>
      </c>
    </row>
    <row r="6" spans="1:29" ht="48" x14ac:dyDescent="0.2">
      <c r="A6" s="177">
        <v>4</v>
      </c>
      <c r="B6" s="140">
        <v>2</v>
      </c>
      <c r="C6" s="178" t="str">
        <f>IF(COUNTIF(Components!$E$4:$E$989,B6)&gt;0,INDEX(Components!$G$4:$G$989, MATCH(B6,Components!$E$4:$E$989, 0)),"Enter valid code to the left")</f>
        <v>General education quality</v>
      </c>
      <c r="D6" s="140">
        <v>1</v>
      </c>
      <c r="E6" s="178" t="str">
        <f t="array" ref="E6">IF(COUNTIFS(Components!$F$4:$F$989,D6,Components!$B$4:$B$989,B6)&gt;0,INDEX(Components!$G$4:$G$989, MATCH(B6&amp;D6,Components!$B$4:$B$989&amp;Components!$F$4:$F$989,0),0),"Enter the component code on the left")</f>
        <v>teachers’ and leaders’ development</v>
      </c>
      <c r="F6" s="140">
        <v>1</v>
      </c>
      <c r="G6" s="178" t="str">
        <f t="array" ref="G6">IF(COUNTIFS(Components!$H$4:$H$989,F6, Components!$C$4:$C$989,D6,Components!$B$4:$B$989,B6)&gt;0,INDEX(Components!$I$4:$I$989, MATCH(B6&amp;D6&amp;F6,Components!$B$4:$B$989&amp;Components!$C$4:$C$989&amp;Components!$H$4:$H$989,0),0),"")</f>
        <v>transform teaching into a profession of choice</v>
      </c>
      <c r="H6" s="147" t="s">
        <v>1117</v>
      </c>
      <c r="I6" s="147" t="s">
        <v>1130</v>
      </c>
      <c r="J6" s="147" t="s">
        <v>1131</v>
      </c>
      <c r="K6" s="147" t="s">
        <v>1132</v>
      </c>
      <c r="L6" s="182">
        <v>0</v>
      </c>
      <c r="M6" s="182">
        <v>0</v>
      </c>
      <c r="N6" s="182">
        <v>1</v>
      </c>
      <c r="O6" s="182">
        <v>0</v>
      </c>
      <c r="P6" s="182">
        <v>1</v>
      </c>
      <c r="Q6" s="202">
        <f t="shared" si="1"/>
        <v>2</v>
      </c>
      <c r="R6" s="182">
        <v>450000</v>
      </c>
      <c r="S6" s="202">
        <f t="shared" si="2"/>
        <v>0</v>
      </c>
      <c r="T6" s="202">
        <f t="shared" si="3"/>
        <v>0</v>
      </c>
      <c r="U6" s="202">
        <f t="shared" si="4"/>
        <v>450000</v>
      </c>
      <c r="V6" s="202">
        <f t="shared" si="5"/>
        <v>0</v>
      </c>
      <c r="W6" s="202">
        <f t="shared" si="6"/>
        <v>450000</v>
      </c>
      <c r="X6" s="202">
        <f t="shared" si="7"/>
        <v>900000</v>
      </c>
      <c r="Y6" s="180" t="s">
        <v>645</v>
      </c>
      <c r="Z6" s="203" t="str">
        <f>IF(Y6&gt;0, INDEX([5]KPI!$B$2:$B$150, MATCH(Y6, [5]KPI!$A$2:$A$150, 0)), "Enter KPI Reference No. to the left")</f>
        <v>Teachers in Grades 1-12 that are licensed</v>
      </c>
      <c r="AA6" s="180" t="s">
        <v>1032</v>
      </c>
      <c r="AB6" s="213" t="s">
        <v>1121</v>
      </c>
      <c r="AC6" s="137" t="s">
        <v>1133</v>
      </c>
    </row>
    <row r="7" spans="1:29" ht="48" x14ac:dyDescent="0.2">
      <c r="A7" s="177">
        <v>5</v>
      </c>
      <c r="B7" s="140">
        <v>2</v>
      </c>
      <c r="C7" s="178" t="str">
        <f>IF(COUNTIF(Components!$E$4:$E$989,B7)&gt;0,INDEX(Components!$G$4:$G$989, MATCH(B7,Components!$E$4:$E$989, 0)),"Enter valid code to the left")</f>
        <v>General education quality</v>
      </c>
      <c r="D7" s="140">
        <v>1</v>
      </c>
      <c r="E7" s="178" t="str">
        <f t="array" ref="E7">IF(COUNTIFS(Components!$F$4:$F$989,D7,Components!$B$4:$B$989,B7)&gt;0,INDEX(Components!$G$4:$G$989, MATCH(B7&amp;D7,Components!$B$4:$B$989&amp;Components!$F$4:$F$989,0),0),"Enter the component code on the left")</f>
        <v>teachers’ and leaders’ development</v>
      </c>
      <c r="F7" s="140">
        <v>1</v>
      </c>
      <c r="G7" s="178" t="str">
        <f t="array" ref="G7">IF(COUNTIFS(Components!$H$4:$H$989,F7, Components!$C$4:$C$989,D7,Components!$B$4:$B$989,B7)&gt;0,INDEX(Components!$I$4:$I$989, MATCH(B7&amp;D7&amp;F7,Components!$B$4:$B$989&amp;Components!$C$4:$C$989&amp;Components!$H$4:$H$989,0),0),"")</f>
        <v>transform teaching into a profession of choice</v>
      </c>
      <c r="H7" s="138" t="s">
        <v>1117</v>
      </c>
      <c r="I7" s="138" t="s">
        <v>1134</v>
      </c>
      <c r="J7" s="141" t="s">
        <v>1135</v>
      </c>
      <c r="K7" s="141" t="s">
        <v>1136</v>
      </c>
      <c r="L7" s="182">
        <v>0</v>
      </c>
      <c r="M7" s="182">
        <v>22</v>
      </c>
      <c r="N7" s="182">
        <v>22</v>
      </c>
      <c r="O7" s="182">
        <v>22</v>
      </c>
      <c r="P7" s="182">
        <v>22</v>
      </c>
      <c r="Q7" s="202">
        <f t="shared" si="1"/>
        <v>88</v>
      </c>
      <c r="R7" s="217">
        <v>5000000</v>
      </c>
      <c r="S7" s="202">
        <f t="shared" si="2"/>
        <v>0</v>
      </c>
      <c r="T7" s="202">
        <f t="shared" si="3"/>
        <v>110000000</v>
      </c>
      <c r="U7" s="202">
        <f t="shared" si="4"/>
        <v>110000000</v>
      </c>
      <c r="V7" s="202">
        <f t="shared" si="5"/>
        <v>110000000</v>
      </c>
      <c r="W7" s="202">
        <f t="shared" si="6"/>
        <v>110000000</v>
      </c>
      <c r="X7" s="202">
        <f t="shared" si="7"/>
        <v>440000000</v>
      </c>
      <c r="Y7" s="180" t="s">
        <v>645</v>
      </c>
      <c r="Z7" s="203" t="str">
        <f>IF(Y7&gt;0, INDEX([5]KPI!$B$2:$B$150, MATCH(Y7, [5]KPI!$A$2:$A$150, 0)), "Enter KPI Reference No. to the left")</f>
        <v>Teachers in Grades 1-12 that are licensed</v>
      </c>
      <c r="AA7" s="180" t="s">
        <v>1032</v>
      </c>
      <c r="AB7" s="213" t="s">
        <v>769</v>
      </c>
      <c r="AC7" s="137" t="s">
        <v>1137</v>
      </c>
    </row>
    <row r="8" spans="1:29" ht="48" x14ac:dyDescent="0.2">
      <c r="A8" s="177">
        <v>6</v>
      </c>
      <c r="B8" s="140">
        <v>2</v>
      </c>
      <c r="C8" s="178" t="str">
        <f>IF(COUNTIF(Components!$E$4:$E$989,B8)&gt;0,INDEX(Components!$G$4:$G$989, MATCH(B8,Components!$E$4:$E$989, 0)),"Enter valid code to the left")</f>
        <v>General education quality</v>
      </c>
      <c r="D8" s="140">
        <v>1</v>
      </c>
      <c r="E8" s="178" t="str">
        <f t="array" ref="E8">IF(COUNTIFS(Components!$F$4:$F$989,D8,Components!$B$4:$B$989,B8)&gt;0,INDEX(Components!$G$4:$G$989, MATCH(B8&amp;D8,Components!$B$4:$B$989&amp;Components!$F$4:$F$989,0),0),"Enter the component code on the left")</f>
        <v>teachers’ and leaders’ development</v>
      </c>
      <c r="F8" s="140">
        <v>1</v>
      </c>
      <c r="G8" s="178" t="str">
        <f t="array" ref="G8">IF(COUNTIFS(Components!$H$4:$H$989,F8, Components!$C$4:$C$989,D8,Components!$B$4:$B$989,B8)&gt;0,INDEX(Components!$I$4:$I$989, MATCH(B8&amp;D8&amp;F8,Components!$B$4:$B$989&amp;Components!$C$4:$C$989&amp;Components!$H$4:$H$989,0),0),"")</f>
        <v>transform teaching into a profession of choice</v>
      </c>
      <c r="H8" s="138" t="s">
        <v>1117</v>
      </c>
      <c r="I8" s="138" t="s">
        <v>1138</v>
      </c>
      <c r="J8" s="141" t="s">
        <v>1139</v>
      </c>
      <c r="K8" s="141" t="s">
        <v>1140</v>
      </c>
      <c r="L8" s="182">
        <v>0</v>
      </c>
      <c r="M8" s="182">
        <v>2</v>
      </c>
      <c r="N8" s="182">
        <v>2</v>
      </c>
      <c r="O8" s="182">
        <v>2</v>
      </c>
      <c r="P8" s="182">
        <v>2</v>
      </c>
      <c r="Q8" s="202">
        <f t="shared" si="1"/>
        <v>8</v>
      </c>
      <c r="R8" s="217">
        <v>165000</v>
      </c>
      <c r="S8" s="202">
        <f t="shared" si="2"/>
        <v>0</v>
      </c>
      <c r="T8" s="202">
        <f t="shared" si="3"/>
        <v>330000</v>
      </c>
      <c r="U8" s="202">
        <f t="shared" si="4"/>
        <v>330000</v>
      </c>
      <c r="V8" s="202">
        <f t="shared" si="5"/>
        <v>330000</v>
      </c>
      <c r="W8" s="202">
        <f t="shared" si="6"/>
        <v>330000</v>
      </c>
      <c r="X8" s="202">
        <f t="shared" si="7"/>
        <v>1320000</v>
      </c>
      <c r="Y8" s="180" t="s">
        <v>645</v>
      </c>
      <c r="Z8" s="203" t="str">
        <f>IF(Y8&gt;0, INDEX([5]KPI!$B$2:$B$150, MATCH(Y8, [5]KPI!$A$2:$A$150, 0)), "Enter KPI Reference No. to the left")</f>
        <v>Teachers in Grades 1-12 that are licensed</v>
      </c>
      <c r="AA8" s="180" t="s">
        <v>1032</v>
      </c>
      <c r="AB8" s="213" t="s">
        <v>1121</v>
      </c>
      <c r="AC8" s="137"/>
    </row>
    <row r="9" spans="1:29" ht="48" x14ac:dyDescent="0.2">
      <c r="A9" s="177">
        <v>7</v>
      </c>
      <c r="B9" s="140">
        <v>2</v>
      </c>
      <c r="C9" s="178" t="str">
        <f>IF(COUNTIF(Components!$E$4:$E$989,B9)&gt;0,INDEX(Components!$G$4:$G$989, MATCH(B9,Components!$E$4:$E$989, 0)),"Enter valid code to the left")</f>
        <v>General education quality</v>
      </c>
      <c r="D9" s="140">
        <v>1</v>
      </c>
      <c r="E9" s="178" t="str">
        <f t="array" ref="E9">IF(COUNTIFS(Components!$F$4:$F$989,D9,Components!$B$4:$B$989,B9)&gt;0,INDEX(Components!$G$4:$G$989, MATCH(B9&amp;D9,Components!$B$4:$B$989&amp;Components!$F$4:$F$989,0),0),"Enter the component code on the left")</f>
        <v>teachers’ and leaders’ development</v>
      </c>
      <c r="F9" s="140">
        <v>1</v>
      </c>
      <c r="G9" s="178" t="str">
        <f t="array" ref="G9">IF(COUNTIFS(Components!$H$4:$H$989,F9, Components!$C$4:$C$989,D9,Components!$B$4:$B$989,B9)&gt;0,INDEX(Components!$I$4:$I$989, MATCH(B9&amp;D9&amp;F9,Components!$B$4:$B$989&amp;Components!$C$4:$C$989&amp;Components!$H$4:$H$989,0),0),"")</f>
        <v>transform teaching into a profession of choice</v>
      </c>
      <c r="H9" s="138" t="s">
        <v>1117</v>
      </c>
      <c r="I9" s="138" t="s">
        <v>1141</v>
      </c>
      <c r="J9" s="141" t="s">
        <v>1142</v>
      </c>
      <c r="K9" s="141" t="s">
        <v>1143</v>
      </c>
      <c r="L9" s="182">
        <v>0</v>
      </c>
      <c r="M9" s="182">
        <v>1</v>
      </c>
      <c r="N9" s="182">
        <v>0</v>
      </c>
      <c r="O9" s="182">
        <v>0</v>
      </c>
      <c r="P9" s="182">
        <v>0</v>
      </c>
      <c r="Q9" s="202">
        <f t="shared" si="1"/>
        <v>1</v>
      </c>
      <c r="R9" s="217">
        <v>1000000</v>
      </c>
      <c r="S9" s="202">
        <f t="shared" si="2"/>
        <v>0</v>
      </c>
      <c r="T9" s="202">
        <f t="shared" si="3"/>
        <v>1000000</v>
      </c>
      <c r="U9" s="202">
        <f t="shared" si="4"/>
        <v>0</v>
      </c>
      <c r="V9" s="202">
        <f t="shared" si="5"/>
        <v>0</v>
      </c>
      <c r="W9" s="202">
        <f t="shared" si="6"/>
        <v>0</v>
      </c>
      <c r="X9" s="202">
        <f t="shared" si="7"/>
        <v>1000000</v>
      </c>
      <c r="Y9" s="180" t="s">
        <v>645</v>
      </c>
      <c r="Z9" s="203" t="str">
        <f>IF(Y9&gt;0, INDEX([5]KPI!$B$2:$B$150, MATCH(Y9, [5]KPI!$A$2:$A$150, 0)), "Enter KPI Reference No. to the left")</f>
        <v>Teachers in Grades 1-12 that are licensed</v>
      </c>
      <c r="AA9" s="180" t="s">
        <v>3269</v>
      </c>
      <c r="AB9" s="213" t="s">
        <v>1121</v>
      </c>
      <c r="AC9" s="137"/>
    </row>
    <row r="10" spans="1:29" ht="48" x14ac:dyDescent="0.2">
      <c r="A10" s="177">
        <v>8</v>
      </c>
      <c r="B10" s="140">
        <v>2</v>
      </c>
      <c r="C10" s="178" t="str">
        <f>IF(COUNTIF(Components!$E$4:$E$989,B10)&gt;0,INDEX(Components!$G$4:$G$989, MATCH(B10,Components!$E$4:$E$989, 0)),"Enter valid code to the left")</f>
        <v>General education quality</v>
      </c>
      <c r="D10" s="140">
        <v>1</v>
      </c>
      <c r="E10" s="178" t="str">
        <f t="array" ref="E10">IF(COUNTIFS(Components!$F$4:$F$989,D10,Components!$B$4:$B$989,B10)&gt;0,INDEX(Components!$G$4:$G$989, MATCH(B10&amp;D10,Components!$B$4:$B$989&amp;Components!$F$4:$F$989,0),0),"Enter the component code on the left")</f>
        <v>teachers’ and leaders’ development</v>
      </c>
      <c r="F10" s="140">
        <v>1</v>
      </c>
      <c r="G10" s="178" t="str">
        <f t="array" ref="G10">IF(COUNTIFS(Components!$H$4:$H$989,F10, Components!$C$4:$C$989,D10,Components!$B$4:$B$989,B10)&gt;0,INDEX(Components!$I$4:$I$989, MATCH(B10&amp;D10&amp;F10,Components!$B$4:$B$989&amp;Components!$C$4:$C$989&amp;Components!$H$4:$H$989,0),0),"")</f>
        <v>transform teaching into a profession of choice</v>
      </c>
      <c r="H10" s="138" t="s">
        <v>1117</v>
      </c>
      <c r="I10" s="138" t="s">
        <v>1144</v>
      </c>
      <c r="J10" s="141" t="s">
        <v>1145</v>
      </c>
      <c r="K10" s="141" t="s">
        <v>1146</v>
      </c>
      <c r="L10" s="182">
        <v>0</v>
      </c>
      <c r="M10" s="182">
        <v>93600</v>
      </c>
      <c r="N10" s="182">
        <v>0</v>
      </c>
      <c r="O10" s="182">
        <v>0</v>
      </c>
      <c r="P10" s="182">
        <v>0</v>
      </c>
      <c r="Q10" s="202">
        <f t="shared" si="1"/>
        <v>93600</v>
      </c>
      <c r="R10" s="217">
        <v>50</v>
      </c>
      <c r="S10" s="202">
        <f t="shared" si="2"/>
        <v>0</v>
      </c>
      <c r="T10" s="202">
        <f t="shared" si="3"/>
        <v>4680000</v>
      </c>
      <c r="U10" s="202">
        <f t="shared" si="4"/>
        <v>0</v>
      </c>
      <c r="V10" s="202">
        <f t="shared" si="5"/>
        <v>0</v>
      </c>
      <c r="W10" s="202">
        <f t="shared" si="6"/>
        <v>0</v>
      </c>
      <c r="X10" s="202">
        <f t="shared" si="7"/>
        <v>4680000</v>
      </c>
      <c r="Y10" s="180"/>
      <c r="Z10" s="203"/>
      <c r="AA10" s="180" t="s">
        <v>3269</v>
      </c>
      <c r="AB10" s="213" t="s">
        <v>1121</v>
      </c>
      <c r="AC10" s="137"/>
    </row>
    <row r="11" spans="1:29" ht="48" x14ac:dyDescent="0.2">
      <c r="A11" s="177">
        <v>9</v>
      </c>
      <c r="B11" s="140">
        <v>2</v>
      </c>
      <c r="C11" s="178" t="str">
        <f>IF(COUNTIF(Components!$E$4:$E$989,B11)&gt;0,INDEX(Components!$G$4:$G$989, MATCH(B11,Components!$E$4:$E$989, 0)),"Enter valid code to the left")</f>
        <v>General education quality</v>
      </c>
      <c r="D11" s="140">
        <v>1</v>
      </c>
      <c r="E11" s="178" t="str">
        <f t="array" ref="E11">IF(COUNTIFS(Components!$F$4:$F$989,D11,Components!$B$4:$B$989,B11)&gt;0,INDEX(Components!$G$4:$G$989, MATCH(B11&amp;D11,Components!$B$4:$B$989&amp;Components!$F$4:$F$989,0),0),"Enter the component code on the left")</f>
        <v>teachers’ and leaders’ development</v>
      </c>
      <c r="F11" s="140">
        <v>1</v>
      </c>
      <c r="G11" s="178" t="str">
        <f t="array" ref="G11">IF(COUNTIFS(Components!$H$4:$H$989,F11, Components!$C$4:$C$989,D11,Components!$B$4:$B$989,B11)&gt;0,INDEX(Components!$I$4:$I$989, MATCH(B11&amp;D11&amp;F11,Components!$B$4:$B$989&amp;Components!$C$4:$C$989&amp;Components!$H$4:$H$989,0),0),"")</f>
        <v>transform teaching into a profession of choice</v>
      </c>
      <c r="H11" s="138" t="s">
        <v>1117</v>
      </c>
      <c r="I11" s="138" t="s">
        <v>1147</v>
      </c>
      <c r="J11" s="141" t="s">
        <v>1148</v>
      </c>
      <c r="K11" s="141" t="s">
        <v>1149</v>
      </c>
      <c r="L11" s="182">
        <v>0</v>
      </c>
      <c r="M11" s="182">
        <v>980</v>
      </c>
      <c r="N11" s="182">
        <v>0</v>
      </c>
      <c r="O11" s="182">
        <v>0</v>
      </c>
      <c r="P11" s="182">
        <v>0</v>
      </c>
      <c r="Q11" s="202">
        <f t="shared" si="1"/>
        <v>980</v>
      </c>
      <c r="R11" s="217">
        <v>7000</v>
      </c>
      <c r="S11" s="202">
        <f t="shared" si="2"/>
        <v>0</v>
      </c>
      <c r="T11" s="202">
        <f t="shared" si="3"/>
        <v>6860000</v>
      </c>
      <c r="U11" s="202">
        <f t="shared" si="4"/>
        <v>0</v>
      </c>
      <c r="V11" s="202">
        <f t="shared" si="5"/>
        <v>0</v>
      </c>
      <c r="W11" s="202">
        <f t="shared" si="6"/>
        <v>0</v>
      </c>
      <c r="X11" s="202">
        <f t="shared" si="7"/>
        <v>6860000</v>
      </c>
      <c r="Y11" s="180" t="s">
        <v>645</v>
      </c>
      <c r="Z11" s="203" t="str">
        <f>IF(Y11&gt;0, INDEX([5]KPI!$B$2:$B$150, MATCH(Y11, [5]KPI!$A$2:$A$150, 0)), "Enter KPI Reference No. to the left")</f>
        <v>Teachers in Grades 1-12 that are licensed</v>
      </c>
      <c r="AA11" s="180" t="s">
        <v>3269</v>
      </c>
      <c r="AB11" s="213" t="s">
        <v>1121</v>
      </c>
      <c r="AC11" s="137"/>
    </row>
    <row r="12" spans="1:29" ht="48" x14ac:dyDescent="0.2">
      <c r="A12" s="177">
        <v>10</v>
      </c>
      <c r="B12" s="140">
        <v>2</v>
      </c>
      <c r="C12" s="178" t="str">
        <f>IF(COUNTIF(Components!$E$4:$E$989,B12)&gt;0,INDEX(Components!$G$4:$G$989, MATCH(B12,Components!$E$4:$E$989, 0)),"Enter valid code to the left")</f>
        <v>General education quality</v>
      </c>
      <c r="D12" s="140">
        <v>1</v>
      </c>
      <c r="E12" s="178" t="str">
        <f t="array" ref="E12">IF(COUNTIFS(Components!$F$4:$F$989,D12,Components!$B$4:$B$989,B12)&gt;0,INDEX(Components!$G$4:$G$989, MATCH(B12&amp;D12,Components!$B$4:$B$989&amp;Components!$F$4:$F$989,0),0),"Enter the component code on the left")</f>
        <v>teachers’ and leaders’ development</v>
      </c>
      <c r="F12" s="140">
        <v>1</v>
      </c>
      <c r="G12" s="178" t="str">
        <f t="array" ref="G12">IF(COUNTIFS(Components!$H$4:$H$989,F12, Components!$C$4:$C$989,D12,Components!$B$4:$B$989,B12)&gt;0,INDEX(Components!$I$4:$I$989, MATCH(B12&amp;D12&amp;F12,Components!$B$4:$B$989&amp;Components!$C$4:$C$989&amp;Components!$H$4:$H$989,0),0),"")</f>
        <v>transform teaching into a profession of choice</v>
      </c>
      <c r="H12" s="138" t="s">
        <v>1117</v>
      </c>
      <c r="I12" s="138" t="s">
        <v>1150</v>
      </c>
      <c r="J12" s="141" t="s">
        <v>1151</v>
      </c>
      <c r="K12" s="141" t="s">
        <v>1152</v>
      </c>
      <c r="L12" s="182">
        <v>0</v>
      </c>
      <c r="M12" s="182">
        <v>0</v>
      </c>
      <c r="N12" s="182">
        <v>80</v>
      </c>
      <c r="O12" s="182">
        <v>0</v>
      </c>
      <c r="P12" s="182">
        <v>0</v>
      </c>
      <c r="Q12" s="202">
        <f t="shared" si="1"/>
        <v>80</v>
      </c>
      <c r="R12" s="217">
        <v>500</v>
      </c>
      <c r="S12" s="202">
        <f t="shared" si="2"/>
        <v>0</v>
      </c>
      <c r="T12" s="202">
        <f t="shared" si="3"/>
        <v>0</v>
      </c>
      <c r="U12" s="202">
        <f t="shared" si="4"/>
        <v>40000</v>
      </c>
      <c r="V12" s="202">
        <f t="shared" si="5"/>
        <v>0</v>
      </c>
      <c r="W12" s="202">
        <f t="shared" si="6"/>
        <v>0</v>
      </c>
      <c r="X12" s="202">
        <f t="shared" si="7"/>
        <v>40000</v>
      </c>
      <c r="Y12" s="180"/>
      <c r="Z12" s="203"/>
      <c r="AA12" s="180" t="s">
        <v>3269</v>
      </c>
      <c r="AB12" s="213" t="s">
        <v>1121</v>
      </c>
      <c r="AC12" s="137"/>
    </row>
    <row r="13" spans="1:29" ht="60" x14ac:dyDescent="0.2">
      <c r="A13" s="177">
        <v>11</v>
      </c>
      <c r="B13" s="140">
        <v>2</v>
      </c>
      <c r="C13" s="178" t="str">
        <f>IF(COUNTIF(Components!$E$4:$E$989,B13)&gt;0,INDEX(Components!$G$4:$G$989, MATCH(B13,Components!$E$4:$E$989, 0)),"Enter valid code to the left")</f>
        <v>General education quality</v>
      </c>
      <c r="D13" s="140">
        <v>1</v>
      </c>
      <c r="E13" s="178" t="str">
        <f t="array" ref="E13">IF(COUNTIFS(Components!$F$4:$F$989,D13,Components!$B$4:$B$989,B13)&gt;0,INDEX(Components!$G$4:$G$989, MATCH(B13&amp;D13,Components!$B$4:$B$989&amp;Components!$F$4:$F$989,0),0),"Enter the component code on the left")</f>
        <v>teachers’ and leaders’ development</v>
      </c>
      <c r="F13" s="140">
        <v>1</v>
      </c>
      <c r="G13" s="178" t="str">
        <f t="array" ref="G13">IF(COUNTIFS(Components!$H$4:$H$989,F13, Components!$C$4:$C$989,D13,Components!$B$4:$B$989,B13)&gt;0,INDEX(Components!$I$4:$I$989, MATCH(B13&amp;D13&amp;F13,Components!$B$4:$B$989&amp;Components!$C$4:$C$989&amp;Components!$H$4:$H$989,0),0),"")</f>
        <v>transform teaching into a profession of choice</v>
      </c>
      <c r="H13" s="138" t="s">
        <v>1117</v>
      </c>
      <c r="I13" s="138" t="s">
        <v>1153</v>
      </c>
      <c r="J13" s="141" t="s">
        <v>1154</v>
      </c>
      <c r="K13" s="141" t="s">
        <v>1155</v>
      </c>
      <c r="L13" s="181">
        <v>1</v>
      </c>
      <c r="M13" s="181">
        <v>0</v>
      </c>
      <c r="N13" s="181">
        <v>0</v>
      </c>
      <c r="O13" s="181">
        <v>0</v>
      </c>
      <c r="P13" s="181">
        <v>0</v>
      </c>
      <c r="Q13" s="202">
        <f t="shared" si="1"/>
        <v>1</v>
      </c>
      <c r="R13" s="217">
        <v>700000</v>
      </c>
      <c r="S13" s="202">
        <f t="shared" si="2"/>
        <v>700000</v>
      </c>
      <c r="T13" s="202">
        <f t="shared" si="3"/>
        <v>0</v>
      </c>
      <c r="U13" s="202">
        <f t="shared" si="4"/>
        <v>0</v>
      </c>
      <c r="V13" s="202">
        <f t="shared" si="5"/>
        <v>0</v>
      </c>
      <c r="W13" s="202">
        <f t="shared" si="6"/>
        <v>0</v>
      </c>
      <c r="X13" s="202">
        <f t="shared" si="7"/>
        <v>700000</v>
      </c>
      <c r="Y13" s="180" t="s">
        <v>645</v>
      </c>
      <c r="Z13" s="203" t="str">
        <f>IF(Y13&gt;0, INDEX([5]KPI!$B$2:$B$150, MATCH(Y13, [5]KPI!$A$2:$A$150, 0)), "Enter KPI Reference No. to the left")</f>
        <v>Teachers in Grades 1-12 that are licensed</v>
      </c>
      <c r="AA13" s="180" t="s">
        <v>3269</v>
      </c>
      <c r="AB13" s="213" t="s">
        <v>1121</v>
      </c>
      <c r="AC13" s="137"/>
    </row>
    <row r="14" spans="1:29" ht="48" x14ac:dyDescent="0.2">
      <c r="A14" s="177">
        <v>12</v>
      </c>
      <c r="B14" s="140">
        <v>2</v>
      </c>
      <c r="C14" s="178" t="str">
        <f>IF(COUNTIF(Components!$E$4:$E$989,B14)&gt;0,INDEX(Components!$G$4:$G$989, MATCH(B14,Components!$E$4:$E$989, 0)),"Enter valid code to the left")</f>
        <v>General education quality</v>
      </c>
      <c r="D14" s="140">
        <v>1</v>
      </c>
      <c r="E14" s="178" t="str">
        <f t="array" ref="E14">IF(COUNTIFS(Components!$F$4:$F$989,D14,Components!$B$4:$B$989,B14)&gt;0,INDEX(Components!$G$4:$G$989, MATCH(B14&amp;D14,Components!$B$4:$B$989&amp;Components!$F$4:$F$989,0),0),"Enter the component code on the left")</f>
        <v>teachers’ and leaders’ development</v>
      </c>
      <c r="F14" s="140">
        <v>1</v>
      </c>
      <c r="G14" s="178" t="str">
        <f t="array" ref="G14">IF(COUNTIFS(Components!$H$4:$H$989,F14, Components!$C$4:$C$989,D14,Components!$B$4:$B$989,B14)&gt;0,INDEX(Components!$I$4:$I$989, MATCH(B14&amp;D14&amp;F14,Components!$B$4:$B$989&amp;Components!$C$4:$C$989&amp;Components!$H$4:$H$989,0),0),"")</f>
        <v>transform teaching into a profession of choice</v>
      </c>
      <c r="H14" s="138" t="s">
        <v>1117</v>
      </c>
      <c r="I14" s="138" t="s">
        <v>1156</v>
      </c>
      <c r="J14" s="141" t="s">
        <v>1157</v>
      </c>
      <c r="K14" s="141" t="s">
        <v>1158</v>
      </c>
      <c r="L14" s="181">
        <v>0</v>
      </c>
      <c r="M14" s="182">
        <v>15000</v>
      </c>
      <c r="N14" s="181">
        <v>0</v>
      </c>
      <c r="O14" s="181">
        <v>0</v>
      </c>
      <c r="P14" s="181">
        <v>0</v>
      </c>
      <c r="Q14" s="202">
        <f t="shared" si="1"/>
        <v>15000</v>
      </c>
      <c r="R14" s="206">
        <v>30</v>
      </c>
      <c r="S14" s="202">
        <f t="shared" si="2"/>
        <v>0</v>
      </c>
      <c r="T14" s="202">
        <f t="shared" si="3"/>
        <v>450000</v>
      </c>
      <c r="U14" s="202">
        <f t="shared" si="4"/>
        <v>0</v>
      </c>
      <c r="V14" s="202">
        <f t="shared" si="5"/>
        <v>0</v>
      </c>
      <c r="W14" s="202">
        <f t="shared" si="6"/>
        <v>0</v>
      </c>
      <c r="X14" s="202">
        <f t="shared" si="7"/>
        <v>450000</v>
      </c>
      <c r="Y14" s="180" t="s">
        <v>645</v>
      </c>
      <c r="Z14" s="203" t="str">
        <f>IF(Y14&gt;0, INDEX([5]KPI!$B$2:$B$150, MATCH(Y14, [5]KPI!$A$2:$A$150, 0)), "Enter KPI Reference No. to the left")</f>
        <v>Teachers in Grades 1-12 that are licensed</v>
      </c>
      <c r="AA14" s="180" t="s">
        <v>3269</v>
      </c>
      <c r="AB14" s="213" t="s">
        <v>1121</v>
      </c>
      <c r="AC14" s="137"/>
    </row>
    <row r="15" spans="1:29" ht="48" x14ac:dyDescent="0.2">
      <c r="A15" s="177">
        <v>13</v>
      </c>
      <c r="B15" s="140">
        <v>2</v>
      </c>
      <c r="C15" s="178" t="str">
        <f>IF(COUNTIF(Components!$E$4:$E$989,B15)&gt;0,INDEX(Components!$G$4:$G$989, MATCH(B15,Components!$E$4:$E$989, 0)),"Enter valid code to the left")</f>
        <v>General education quality</v>
      </c>
      <c r="D15" s="140">
        <v>1</v>
      </c>
      <c r="E15" s="178" t="str">
        <f t="array" ref="E15">IF(COUNTIFS(Components!$F$4:$F$989,D15,Components!$B$4:$B$989,B15)&gt;0,INDEX(Components!$G$4:$G$989, MATCH(B15&amp;D15,Components!$B$4:$B$989&amp;Components!$F$4:$F$989,0),0),"Enter the component code on the left")</f>
        <v>teachers’ and leaders’ development</v>
      </c>
      <c r="F15" s="140">
        <v>1</v>
      </c>
      <c r="G15" s="178" t="str">
        <f t="array" ref="G15">IF(COUNTIFS(Components!$H$4:$H$989,F15, Components!$C$4:$C$989,D15,Components!$B$4:$B$989,B15)&gt;0,INDEX(Components!$I$4:$I$989, MATCH(B15&amp;D15&amp;F15,Components!$B$4:$B$989&amp;Components!$C$4:$C$989&amp;Components!$H$4:$H$989,0),0),"")</f>
        <v>transform teaching into a profession of choice</v>
      </c>
      <c r="H15" s="138" t="s">
        <v>1117</v>
      </c>
      <c r="I15" s="138" t="s">
        <v>1159</v>
      </c>
      <c r="J15" s="141" t="s">
        <v>1160</v>
      </c>
      <c r="K15" s="141" t="s">
        <v>1155</v>
      </c>
      <c r="L15" s="181">
        <v>0</v>
      </c>
      <c r="M15" s="182">
        <v>1</v>
      </c>
      <c r="N15" s="181">
        <v>0</v>
      </c>
      <c r="O15" s="181">
        <v>0</v>
      </c>
      <c r="P15" s="181">
        <v>0</v>
      </c>
      <c r="Q15" s="202">
        <f t="shared" si="1"/>
        <v>1</v>
      </c>
      <c r="R15" s="217">
        <v>780000</v>
      </c>
      <c r="S15" s="202">
        <f t="shared" si="2"/>
        <v>0</v>
      </c>
      <c r="T15" s="202">
        <f t="shared" si="3"/>
        <v>780000</v>
      </c>
      <c r="U15" s="202">
        <f t="shared" si="4"/>
        <v>0</v>
      </c>
      <c r="V15" s="202">
        <f t="shared" si="5"/>
        <v>0</v>
      </c>
      <c r="W15" s="202">
        <f t="shared" si="6"/>
        <v>0</v>
      </c>
      <c r="X15" s="202">
        <f t="shared" si="7"/>
        <v>780000</v>
      </c>
      <c r="Y15" s="180" t="s">
        <v>645</v>
      </c>
      <c r="Z15" s="203" t="str">
        <f>IF(Y15&gt;0, INDEX([5]KPI!$B$2:$B$150, MATCH(Y15, [5]KPI!$A$2:$A$150, 0)), "Enter KPI Reference No. to the left")</f>
        <v>Teachers in Grades 1-12 that are licensed</v>
      </c>
      <c r="AA15" s="180" t="s">
        <v>3269</v>
      </c>
      <c r="AB15" s="213" t="s">
        <v>1121</v>
      </c>
      <c r="AC15" s="137"/>
    </row>
    <row r="16" spans="1:29" ht="48" x14ac:dyDescent="0.2">
      <c r="A16" s="177">
        <v>14</v>
      </c>
      <c r="B16" s="140">
        <v>2</v>
      </c>
      <c r="C16" s="178" t="str">
        <f>IF(COUNTIF(Components!$E$4:$E$989,B16)&gt;0,INDEX(Components!$G$4:$G$989, MATCH(B16,Components!$E$4:$E$989, 0)),"Enter valid code to the left")</f>
        <v>General education quality</v>
      </c>
      <c r="D16" s="140">
        <v>1</v>
      </c>
      <c r="E16" s="178" t="str">
        <f t="array" ref="E16">IF(COUNTIFS(Components!$F$4:$F$989,D16,Components!$B$4:$B$989,B16)&gt;0,INDEX(Components!$G$4:$G$989, MATCH(B16&amp;D16,Components!$B$4:$B$989&amp;Components!$F$4:$F$989,0),0),"Enter the component code on the left")</f>
        <v>teachers’ and leaders’ development</v>
      </c>
      <c r="F16" s="140">
        <v>1</v>
      </c>
      <c r="G16" s="178" t="str">
        <f t="array" ref="G16">IF(COUNTIFS(Components!$H$4:$H$989,F16, Components!$C$4:$C$989,D16,Components!$B$4:$B$989,B16)&gt;0,INDEX(Components!$I$4:$I$989, MATCH(B16&amp;D16&amp;F16,Components!$B$4:$B$989&amp;Components!$C$4:$C$989&amp;Components!$H$4:$H$989,0),0),"")</f>
        <v>transform teaching into a profession of choice</v>
      </c>
      <c r="H16" s="138" t="s">
        <v>1117</v>
      </c>
      <c r="I16" s="138" t="s">
        <v>1161</v>
      </c>
      <c r="J16" s="141" t="s">
        <v>1162</v>
      </c>
      <c r="K16" s="141" t="s">
        <v>1163</v>
      </c>
      <c r="L16" s="181">
        <v>0</v>
      </c>
      <c r="M16" s="182">
        <v>0</v>
      </c>
      <c r="N16" s="182">
        <v>76800</v>
      </c>
      <c r="O16" s="181">
        <v>0</v>
      </c>
      <c r="P16" s="181">
        <v>0</v>
      </c>
      <c r="Q16" s="202">
        <f t="shared" si="1"/>
        <v>76800</v>
      </c>
      <c r="R16" s="217">
        <v>40</v>
      </c>
      <c r="S16" s="202">
        <f t="shared" si="2"/>
        <v>0</v>
      </c>
      <c r="T16" s="202">
        <f t="shared" si="3"/>
        <v>0</v>
      </c>
      <c r="U16" s="202">
        <f t="shared" si="4"/>
        <v>3072000</v>
      </c>
      <c r="V16" s="202">
        <f t="shared" si="5"/>
        <v>0</v>
      </c>
      <c r="W16" s="202">
        <f t="shared" si="6"/>
        <v>0</v>
      </c>
      <c r="X16" s="202">
        <f t="shared" si="7"/>
        <v>3072000</v>
      </c>
      <c r="Y16" s="180" t="s">
        <v>645</v>
      </c>
      <c r="Z16" s="203" t="str">
        <f>IF(Y16&gt;0, INDEX([5]KPI!$B$2:$B$150, MATCH(Y16, [5]KPI!$A$2:$A$150, 0)), "Enter KPI Reference No. to the left")</f>
        <v>Teachers in Grades 1-12 that are licensed</v>
      </c>
      <c r="AA16" s="180" t="s">
        <v>3269</v>
      </c>
      <c r="AB16" s="213" t="s">
        <v>1121</v>
      </c>
      <c r="AC16" s="137"/>
    </row>
    <row r="17" spans="1:29" ht="48" x14ac:dyDescent="0.2">
      <c r="A17" s="177">
        <v>15</v>
      </c>
      <c r="B17" s="140">
        <v>2</v>
      </c>
      <c r="C17" s="178" t="str">
        <f>IF(COUNTIF(Components!$E$4:$E$989,B17)&gt;0,INDEX(Components!$G$4:$G$989, MATCH(B17,Components!$E$4:$E$989, 0)),"Enter valid code to the left")</f>
        <v>General education quality</v>
      </c>
      <c r="D17" s="140">
        <v>1</v>
      </c>
      <c r="E17" s="178" t="str">
        <f t="array" ref="E17">IF(COUNTIFS(Components!$F$4:$F$989,D17,Components!$B$4:$B$989,B17)&gt;0,INDEX(Components!$G$4:$G$989, MATCH(B17&amp;D17,Components!$B$4:$B$989&amp;Components!$F$4:$F$989,0),0),"Enter the component code on the left")</f>
        <v>teachers’ and leaders’ development</v>
      </c>
      <c r="F17" s="140">
        <v>1</v>
      </c>
      <c r="G17" s="178" t="str">
        <f t="array" ref="G17">IF(COUNTIFS(Components!$H$4:$H$989,F17, Components!$C$4:$C$989,D17,Components!$B$4:$B$989,B17)&gt;0,INDEX(Components!$I$4:$I$989, MATCH(B17&amp;D17&amp;F17,Components!$B$4:$B$989&amp;Components!$C$4:$C$989&amp;Components!$H$4:$H$989,0),0),"")</f>
        <v>transform teaching into a profession of choice</v>
      </c>
      <c r="H17" s="138" t="s">
        <v>1117</v>
      </c>
      <c r="I17" s="138" t="s">
        <v>1164</v>
      </c>
      <c r="J17" s="141" t="s">
        <v>1165</v>
      </c>
      <c r="K17" s="141" t="s">
        <v>1166</v>
      </c>
      <c r="L17" s="181">
        <v>0</v>
      </c>
      <c r="M17" s="182">
        <v>1</v>
      </c>
      <c r="N17" s="181">
        <v>0</v>
      </c>
      <c r="O17" s="181">
        <v>0</v>
      </c>
      <c r="P17" s="181">
        <v>0</v>
      </c>
      <c r="Q17" s="202">
        <f t="shared" si="1"/>
        <v>1</v>
      </c>
      <c r="R17" s="217">
        <v>910000</v>
      </c>
      <c r="S17" s="202">
        <f t="shared" si="2"/>
        <v>0</v>
      </c>
      <c r="T17" s="202">
        <f t="shared" si="3"/>
        <v>910000</v>
      </c>
      <c r="U17" s="202">
        <f t="shared" si="4"/>
        <v>0</v>
      </c>
      <c r="V17" s="202">
        <f t="shared" si="5"/>
        <v>0</v>
      </c>
      <c r="W17" s="202">
        <f t="shared" si="6"/>
        <v>0</v>
      </c>
      <c r="X17" s="202">
        <f t="shared" si="7"/>
        <v>910000</v>
      </c>
      <c r="Y17" s="180" t="s">
        <v>645</v>
      </c>
      <c r="Z17" s="203" t="str">
        <f>IF(Y17&gt;0, INDEX([5]KPI!$B$2:$B$150, MATCH(Y17, [5]KPI!$A$2:$A$150, 0)), "Enter KPI Reference No. to the left")</f>
        <v>Teachers in Grades 1-12 that are licensed</v>
      </c>
      <c r="AA17" s="180" t="s">
        <v>3269</v>
      </c>
      <c r="AB17" s="213" t="s">
        <v>1121</v>
      </c>
      <c r="AC17" s="137"/>
    </row>
    <row r="18" spans="1:29" ht="48" x14ac:dyDescent="0.2">
      <c r="A18" s="177">
        <v>16</v>
      </c>
      <c r="B18" s="140">
        <v>2</v>
      </c>
      <c r="C18" s="178" t="str">
        <f>IF(COUNTIF(Components!$E$4:$E$989,B18)&gt;0,INDEX(Components!$G$4:$G$989, MATCH(B18,Components!$E$4:$E$989, 0)),"Enter valid code to the left")</f>
        <v>General education quality</v>
      </c>
      <c r="D18" s="140">
        <v>1</v>
      </c>
      <c r="E18" s="178" t="str">
        <f t="array" ref="E18">IF(COUNTIFS(Components!$F$4:$F$989,D18,Components!$B$4:$B$989,B18)&gt;0,INDEX(Components!$G$4:$G$989, MATCH(B18&amp;D18,Components!$B$4:$B$989&amp;Components!$F$4:$F$989,0),0),"Enter the component code on the left")</f>
        <v>teachers’ and leaders’ development</v>
      </c>
      <c r="F18" s="140">
        <v>1</v>
      </c>
      <c r="G18" s="178" t="str">
        <f t="array" ref="G18">IF(COUNTIFS(Components!$H$4:$H$989,F18, Components!$C$4:$C$989,D18,Components!$B$4:$B$989,B18)&gt;0,INDEX(Components!$I$4:$I$989, MATCH(B18&amp;D18&amp;F18,Components!$B$4:$B$989&amp;Components!$C$4:$C$989&amp;Components!$H$4:$H$989,0),0),"")</f>
        <v>transform teaching into a profession of choice</v>
      </c>
      <c r="H18" s="138" t="s">
        <v>1117</v>
      </c>
      <c r="I18" s="138" t="s">
        <v>1167</v>
      </c>
      <c r="J18" s="141" t="s">
        <v>1168</v>
      </c>
      <c r="K18" s="141" t="s">
        <v>1169</v>
      </c>
      <c r="L18" s="181">
        <v>0</v>
      </c>
      <c r="M18" s="182">
        <v>76800</v>
      </c>
      <c r="N18" s="181">
        <v>0</v>
      </c>
      <c r="O18" s="181">
        <v>0</v>
      </c>
      <c r="P18" s="181">
        <v>0</v>
      </c>
      <c r="Q18" s="202">
        <f t="shared" si="1"/>
        <v>76800</v>
      </c>
      <c r="R18" s="206">
        <v>40</v>
      </c>
      <c r="S18" s="202">
        <f t="shared" si="2"/>
        <v>0</v>
      </c>
      <c r="T18" s="202">
        <f t="shared" si="3"/>
        <v>3072000</v>
      </c>
      <c r="U18" s="202">
        <f t="shared" si="4"/>
        <v>0</v>
      </c>
      <c r="V18" s="202">
        <f t="shared" si="5"/>
        <v>0</v>
      </c>
      <c r="W18" s="202">
        <f t="shared" si="6"/>
        <v>0</v>
      </c>
      <c r="X18" s="202">
        <f t="shared" si="7"/>
        <v>3072000</v>
      </c>
      <c r="Y18" s="180" t="s">
        <v>645</v>
      </c>
      <c r="Z18" s="203" t="str">
        <f>IF(Y18&gt;0, INDEX([5]KPI!$B$2:$B$150, MATCH(Y18, [5]KPI!$A$2:$A$150, 0)), "Enter KPI Reference No. to the left")</f>
        <v>Teachers in Grades 1-12 that are licensed</v>
      </c>
      <c r="AA18" s="180" t="s">
        <v>3269</v>
      </c>
      <c r="AB18" s="213" t="s">
        <v>1121</v>
      </c>
      <c r="AC18" s="137"/>
    </row>
    <row r="19" spans="1:29" ht="48" x14ac:dyDescent="0.2">
      <c r="A19" s="177">
        <v>17</v>
      </c>
      <c r="B19" s="140">
        <v>2</v>
      </c>
      <c r="C19" s="178" t="str">
        <f>IF(COUNTIF(Components!$E$4:$E$989,B19)&gt;0,INDEX(Components!$G$4:$G$989, MATCH(B19,Components!$E$4:$E$989, 0)),"Enter valid code to the left")</f>
        <v>General education quality</v>
      </c>
      <c r="D19" s="140">
        <v>1</v>
      </c>
      <c r="E19" s="178" t="str">
        <f t="array" ref="E19">IF(COUNTIFS(Components!$F$4:$F$989,D19,Components!$B$4:$B$989,B19)&gt;0,INDEX(Components!$G$4:$G$989, MATCH(B19&amp;D19,Components!$B$4:$B$989&amp;Components!$F$4:$F$989,0),0),"Enter the component code on the left")</f>
        <v>teachers’ and leaders’ development</v>
      </c>
      <c r="F19" s="140">
        <v>2</v>
      </c>
      <c r="G19" s="178" t="str">
        <f t="array" ref="G19">IF(COUNTIFS(Components!$H$4:$H$989,F19, Components!$C$4:$C$989,D19,Components!$B$4:$B$989,B19)&gt;0,INDEX(Components!$I$4:$I$989, MATCH(B19&amp;D19&amp;F19,Components!$B$4:$B$989&amp;Components!$C$4:$C$989&amp;Components!$H$4:$H$989,0),0),"")</f>
        <v>teachers' training and professional development</v>
      </c>
      <c r="H19" s="240" t="s">
        <v>1170</v>
      </c>
      <c r="I19" s="138" t="s">
        <v>1171</v>
      </c>
      <c r="J19" s="141" t="s">
        <v>1172</v>
      </c>
      <c r="K19" s="141" t="s">
        <v>1173</v>
      </c>
      <c r="L19" s="181">
        <v>0</v>
      </c>
      <c r="M19" s="181">
        <v>1</v>
      </c>
      <c r="N19" s="181">
        <v>0</v>
      </c>
      <c r="O19" s="181">
        <v>0</v>
      </c>
      <c r="P19" s="181">
        <v>0</v>
      </c>
      <c r="Q19" s="202">
        <f t="shared" si="1"/>
        <v>1</v>
      </c>
      <c r="R19" s="217">
        <v>970000</v>
      </c>
      <c r="S19" s="202">
        <f t="shared" si="2"/>
        <v>0</v>
      </c>
      <c r="T19" s="202">
        <f t="shared" si="3"/>
        <v>970000</v>
      </c>
      <c r="U19" s="202">
        <f t="shared" si="4"/>
        <v>0</v>
      </c>
      <c r="V19" s="202">
        <f t="shared" si="5"/>
        <v>0</v>
      </c>
      <c r="W19" s="202">
        <f t="shared" si="6"/>
        <v>0</v>
      </c>
      <c r="X19" s="202">
        <f t="shared" si="7"/>
        <v>970000</v>
      </c>
      <c r="Y19" s="180" t="s">
        <v>645</v>
      </c>
      <c r="Z19" s="203" t="str">
        <f>IF(Y19&gt;0, INDEX([5]KPI!$B$2:$B$150, MATCH(Y19, [5]KPI!$A$2:$A$150, 0)), "Enter KPI Reference No. to the left")</f>
        <v>Teachers in Grades 1-12 that are licensed</v>
      </c>
      <c r="AA19" s="180" t="s">
        <v>3269</v>
      </c>
      <c r="AB19" s="213" t="s">
        <v>1121</v>
      </c>
      <c r="AC19" s="137"/>
    </row>
    <row r="20" spans="1:29" ht="48" x14ac:dyDescent="0.2">
      <c r="A20" s="177">
        <v>18</v>
      </c>
      <c r="B20" s="140">
        <v>2</v>
      </c>
      <c r="C20" s="178" t="str">
        <f>IF(COUNTIF(Components!$E$4:$E$989,B20)&gt;0,INDEX(Components!$G$4:$G$989, MATCH(B20,Components!$E$4:$E$989, 0)),"Enter valid code to the left")</f>
        <v>General education quality</v>
      </c>
      <c r="D20" s="140">
        <v>1</v>
      </c>
      <c r="E20" s="178" t="str">
        <f t="array" ref="E20">IF(COUNTIFS(Components!$F$4:$F$989,D20,Components!$B$4:$B$989,B20)&gt;0,INDEX(Components!$G$4:$G$989, MATCH(B20&amp;D20,Components!$B$4:$B$989&amp;Components!$F$4:$F$989,0),0),"Enter the component code on the left")</f>
        <v>teachers’ and leaders’ development</v>
      </c>
      <c r="F20" s="140">
        <v>2</v>
      </c>
      <c r="G20" s="178" t="str">
        <f t="array" ref="G20">IF(COUNTIFS(Components!$H$4:$H$989,F20, Components!$C$4:$C$989,D20,Components!$B$4:$B$989,B20)&gt;0,INDEX(Components!$I$4:$I$989, MATCH(B20&amp;D20&amp;F20,Components!$B$4:$B$989&amp;Components!$C$4:$C$989&amp;Components!$H$4:$H$989,0),0),"")</f>
        <v>teachers' training and professional development</v>
      </c>
      <c r="H20" s="138" t="s">
        <v>1170</v>
      </c>
      <c r="I20" s="138" t="s">
        <v>1174</v>
      </c>
      <c r="J20" s="141" t="s">
        <v>1175</v>
      </c>
      <c r="K20" s="141" t="s">
        <v>1176</v>
      </c>
      <c r="L20" s="181">
        <v>0</v>
      </c>
      <c r="M20" s="181">
        <v>1</v>
      </c>
      <c r="N20" s="181">
        <v>0</v>
      </c>
      <c r="O20" s="181">
        <v>0</v>
      </c>
      <c r="P20" s="181">
        <v>0</v>
      </c>
      <c r="Q20" s="202">
        <f t="shared" si="1"/>
        <v>1</v>
      </c>
      <c r="R20" s="217">
        <v>1300000</v>
      </c>
      <c r="S20" s="202">
        <f t="shared" si="2"/>
        <v>0</v>
      </c>
      <c r="T20" s="202">
        <f t="shared" si="3"/>
        <v>1300000</v>
      </c>
      <c r="U20" s="202">
        <f t="shared" si="4"/>
        <v>0</v>
      </c>
      <c r="V20" s="202">
        <f t="shared" si="5"/>
        <v>0</v>
      </c>
      <c r="W20" s="202">
        <f t="shared" si="6"/>
        <v>0</v>
      </c>
      <c r="X20" s="202">
        <f t="shared" si="7"/>
        <v>1300000</v>
      </c>
      <c r="Y20" s="180" t="s">
        <v>645</v>
      </c>
      <c r="Z20" s="203" t="str">
        <f>IF(Y20&gt;0, INDEX([5]KPI!$B$2:$B$150, MATCH(Y20, [5]KPI!$A$2:$A$150, 0)), "Enter KPI Reference No. to the left")</f>
        <v>Teachers in Grades 1-12 that are licensed</v>
      </c>
      <c r="AA20" s="180" t="s">
        <v>3269</v>
      </c>
      <c r="AB20" s="213" t="s">
        <v>1121</v>
      </c>
      <c r="AC20" s="137"/>
    </row>
    <row r="21" spans="1:29" ht="48" x14ac:dyDescent="0.2">
      <c r="A21" s="177">
        <v>19</v>
      </c>
      <c r="B21" s="140">
        <v>2</v>
      </c>
      <c r="C21" s="178" t="str">
        <f>IF(COUNTIF(Components!$E$4:$E$989,B21)&gt;0,INDEX(Components!$G$4:$G$989, MATCH(B21,Components!$E$4:$E$989, 0)),"Enter valid code to the left")</f>
        <v>General education quality</v>
      </c>
      <c r="D21" s="140">
        <v>1</v>
      </c>
      <c r="E21" s="178" t="str">
        <f t="array" ref="E21">IF(COUNTIFS(Components!$F$4:$F$989,D21,Components!$B$4:$B$989,B21)&gt;0,INDEX(Components!$G$4:$G$989, MATCH(B21&amp;D21,Components!$B$4:$B$989&amp;Components!$F$4:$F$989,0),0),"Enter the component code on the left")</f>
        <v>teachers’ and leaders’ development</v>
      </c>
      <c r="F21" s="140">
        <v>2</v>
      </c>
      <c r="G21" s="178" t="str">
        <f t="array" ref="G21">IF(COUNTIFS(Components!$H$4:$H$989,F21, Components!$C$4:$C$989,D21,Components!$B$4:$B$989,B21)&gt;0,INDEX(Components!$I$4:$I$989, MATCH(B21&amp;D21&amp;F21,Components!$B$4:$B$989&amp;Components!$C$4:$C$989&amp;Components!$H$4:$H$989,0),0),"")</f>
        <v>teachers' training and professional development</v>
      </c>
      <c r="H21" s="138" t="s">
        <v>1170</v>
      </c>
      <c r="I21" s="138" t="s">
        <v>1177</v>
      </c>
      <c r="J21" s="141" t="s">
        <v>1178</v>
      </c>
      <c r="K21" s="141" t="s">
        <v>1179</v>
      </c>
      <c r="L21" s="181">
        <v>0</v>
      </c>
      <c r="M21" s="182">
        <v>76800</v>
      </c>
      <c r="N21" s="181">
        <v>0</v>
      </c>
      <c r="O21" s="181">
        <v>0</v>
      </c>
      <c r="P21" s="181">
        <v>0</v>
      </c>
      <c r="Q21" s="202">
        <f t="shared" si="1"/>
        <v>76800</v>
      </c>
      <c r="R21" s="206">
        <v>40</v>
      </c>
      <c r="S21" s="202">
        <f t="shared" si="2"/>
        <v>0</v>
      </c>
      <c r="T21" s="202">
        <f t="shared" si="3"/>
        <v>3072000</v>
      </c>
      <c r="U21" s="202">
        <f t="shared" si="4"/>
        <v>0</v>
      </c>
      <c r="V21" s="202">
        <f t="shared" si="5"/>
        <v>0</v>
      </c>
      <c r="W21" s="202">
        <f t="shared" si="6"/>
        <v>0</v>
      </c>
      <c r="X21" s="202">
        <f t="shared" si="7"/>
        <v>3072000</v>
      </c>
      <c r="Y21" s="180" t="s">
        <v>645</v>
      </c>
      <c r="Z21" s="203" t="str">
        <f>IF(Y21&gt;0, INDEX([5]KPI!$B$2:$B$150, MATCH(Y21, [5]KPI!$A$2:$A$150, 0)), "Enter KPI Reference No. to the left")</f>
        <v>Teachers in Grades 1-12 that are licensed</v>
      </c>
      <c r="AA21" s="180" t="s">
        <v>3269</v>
      </c>
      <c r="AB21" s="213" t="s">
        <v>1121</v>
      </c>
      <c r="AC21" s="137"/>
    </row>
    <row r="22" spans="1:29" ht="48" x14ac:dyDescent="0.2">
      <c r="A22" s="177">
        <v>20</v>
      </c>
      <c r="B22" s="140">
        <v>2</v>
      </c>
      <c r="C22" s="178" t="str">
        <f>IF(COUNTIF(Components!$E$4:$E$989,B22)&gt;0,INDEX(Components!$G$4:$G$989, MATCH(B22,Components!$E$4:$E$989, 0)),"Enter valid code to the left")</f>
        <v>General education quality</v>
      </c>
      <c r="D22" s="140">
        <v>1</v>
      </c>
      <c r="E22" s="178" t="str">
        <f t="array" ref="E22">IF(COUNTIFS(Components!$F$4:$F$989,D22,Components!$B$4:$B$989,B22)&gt;0,INDEX(Components!$G$4:$G$989, MATCH(B22&amp;D22,Components!$B$4:$B$989&amp;Components!$F$4:$F$989,0),0),"Enter the component code on the left")</f>
        <v>teachers’ and leaders’ development</v>
      </c>
      <c r="F22" s="140">
        <v>2</v>
      </c>
      <c r="G22" s="178" t="str">
        <f t="array" ref="G22">IF(COUNTIFS(Components!$H$4:$H$989,F22, Components!$C$4:$C$989,D22,Components!$B$4:$B$989,B22)&gt;0,INDEX(Components!$I$4:$I$989, MATCH(B22&amp;D22&amp;F22,Components!$B$4:$B$989&amp;Components!$C$4:$C$989&amp;Components!$H$4:$H$989,0),0),"")</f>
        <v>teachers' training and professional development</v>
      </c>
      <c r="H22" s="138" t="s">
        <v>1170</v>
      </c>
      <c r="I22" s="138" t="s">
        <v>1180</v>
      </c>
      <c r="J22" s="141" t="s">
        <v>1181</v>
      </c>
      <c r="K22" s="141" t="s">
        <v>1182</v>
      </c>
      <c r="L22" s="181">
        <v>0</v>
      </c>
      <c r="M22" s="182">
        <v>108055</v>
      </c>
      <c r="N22" s="181">
        <v>0</v>
      </c>
      <c r="O22" s="181">
        <v>0</v>
      </c>
      <c r="P22" s="181">
        <v>0</v>
      </c>
      <c r="Q22" s="202">
        <f t="shared" si="1"/>
        <v>108055</v>
      </c>
      <c r="R22" s="206">
        <v>35</v>
      </c>
      <c r="S22" s="202">
        <f t="shared" si="2"/>
        <v>0</v>
      </c>
      <c r="T22" s="202">
        <f t="shared" si="3"/>
        <v>3781925</v>
      </c>
      <c r="U22" s="202">
        <f t="shared" si="4"/>
        <v>0</v>
      </c>
      <c r="V22" s="202">
        <f t="shared" si="5"/>
        <v>0</v>
      </c>
      <c r="W22" s="202">
        <f t="shared" si="6"/>
        <v>0</v>
      </c>
      <c r="X22" s="202">
        <f t="shared" si="7"/>
        <v>3781925</v>
      </c>
      <c r="Y22" s="180" t="s">
        <v>645</v>
      </c>
      <c r="Z22" s="203" t="str">
        <f>IF(Y22&gt;0, INDEX([5]KPI!$B$2:$B$150, MATCH(Y22, [5]KPI!$A$2:$A$150, 0)), "Enter KPI Reference No. to the left")</f>
        <v>Teachers in Grades 1-12 that are licensed</v>
      </c>
      <c r="AA22" s="180" t="s">
        <v>3269</v>
      </c>
      <c r="AB22" s="213" t="s">
        <v>1121</v>
      </c>
      <c r="AC22" s="137"/>
    </row>
    <row r="23" spans="1:29" ht="48" x14ac:dyDescent="0.2">
      <c r="A23" s="177">
        <v>21</v>
      </c>
      <c r="B23" s="140">
        <v>2</v>
      </c>
      <c r="C23" s="178" t="str">
        <f>IF(COUNTIF(Components!$E$4:$E$989,B23)&gt;0,INDEX(Components!$G$4:$G$989, MATCH(B23,Components!$E$4:$E$989, 0)),"Enter valid code to the left")</f>
        <v>General education quality</v>
      </c>
      <c r="D23" s="140">
        <v>1</v>
      </c>
      <c r="E23" s="178" t="str">
        <f t="array" ref="E23">IF(COUNTIFS(Components!$F$4:$F$989,D23,Components!$B$4:$B$989,B23)&gt;0,INDEX(Components!$G$4:$G$989, MATCH(B23&amp;D23,Components!$B$4:$B$989&amp;Components!$F$4:$F$989,0),0),"Enter the component code on the left")</f>
        <v>teachers’ and leaders’ development</v>
      </c>
      <c r="F23" s="140">
        <v>2</v>
      </c>
      <c r="G23" s="178" t="str">
        <f t="array" ref="G23">IF(COUNTIFS(Components!$H$4:$H$989,F23, Components!$C$4:$C$989,D23,Components!$B$4:$B$989,B23)&gt;0,INDEX(Components!$I$4:$I$989, MATCH(B23&amp;D23&amp;F23,Components!$B$4:$B$989&amp;Components!$C$4:$C$989&amp;Components!$H$4:$H$989,0),0),"")</f>
        <v>teachers' training and professional development</v>
      </c>
      <c r="H23" s="138" t="s">
        <v>1170</v>
      </c>
      <c r="I23" s="138" t="s">
        <v>1183</v>
      </c>
      <c r="J23" s="141" t="s">
        <v>1139</v>
      </c>
      <c r="K23" s="141" t="s">
        <v>1140</v>
      </c>
      <c r="L23" s="181">
        <v>0</v>
      </c>
      <c r="M23" s="181">
        <v>2</v>
      </c>
      <c r="N23" s="181">
        <v>2</v>
      </c>
      <c r="O23" s="181">
        <v>2</v>
      </c>
      <c r="P23" s="181">
        <v>2</v>
      </c>
      <c r="Q23" s="202">
        <f t="shared" si="1"/>
        <v>8</v>
      </c>
      <c r="R23" s="206">
        <v>49664</v>
      </c>
      <c r="S23" s="202">
        <f t="shared" si="2"/>
        <v>0</v>
      </c>
      <c r="T23" s="202">
        <f t="shared" si="3"/>
        <v>99328</v>
      </c>
      <c r="U23" s="202">
        <f t="shared" si="4"/>
        <v>99328</v>
      </c>
      <c r="V23" s="202">
        <f t="shared" si="5"/>
        <v>99328</v>
      </c>
      <c r="W23" s="202">
        <f t="shared" si="6"/>
        <v>99328</v>
      </c>
      <c r="X23" s="202">
        <f t="shared" si="7"/>
        <v>397312</v>
      </c>
      <c r="Y23" s="180" t="s">
        <v>645</v>
      </c>
      <c r="Z23" s="203" t="str">
        <f>IF(Y23&gt;0, INDEX([5]KPI!$B$2:$B$150, MATCH(Y23, [5]KPI!$A$2:$A$150, 0)), "Enter KPI Reference No. to the left")</f>
        <v>Teachers in Grades 1-12 that are licensed</v>
      </c>
      <c r="AA23" s="180" t="s">
        <v>3269</v>
      </c>
      <c r="AB23" s="213" t="s">
        <v>3287</v>
      </c>
      <c r="AC23" s="137"/>
    </row>
    <row r="24" spans="1:29" ht="48" x14ac:dyDescent="0.2">
      <c r="A24" s="177">
        <v>22</v>
      </c>
      <c r="B24" s="140">
        <v>2</v>
      </c>
      <c r="C24" s="178" t="str">
        <f>IF(COUNTIF(Components!$E$4:$E$989,B24)&gt;0,INDEX(Components!$G$4:$G$989, MATCH(B24,Components!$E$4:$E$989, 0)),"Enter valid code to the left")</f>
        <v>General education quality</v>
      </c>
      <c r="D24" s="140">
        <v>1</v>
      </c>
      <c r="E24" s="178" t="str">
        <f t="array" ref="E24">IF(COUNTIFS(Components!$F$4:$F$989,D24,Components!$B$4:$B$989,B24)&gt;0,INDEX(Components!$G$4:$G$989, MATCH(B24&amp;D24,Components!$B$4:$B$989&amp;Components!$F$4:$F$989,0),0),"Enter the component code on the left")</f>
        <v>teachers’ and leaders’ development</v>
      </c>
      <c r="F24" s="140">
        <v>2</v>
      </c>
      <c r="G24" s="178" t="str">
        <f t="array" ref="G24">IF(COUNTIFS(Components!$H$4:$H$989,F24, Components!$C$4:$C$989,D24,Components!$B$4:$B$989,B24)&gt;0,INDEX(Components!$I$4:$I$989, MATCH(B24&amp;D24&amp;F24,Components!$B$4:$B$989&amp;Components!$C$4:$C$989&amp;Components!$H$4:$H$989,0),0),"")</f>
        <v>teachers' training and professional development</v>
      </c>
      <c r="H24" s="138" t="s">
        <v>1170</v>
      </c>
      <c r="I24" s="138" t="s">
        <v>1184</v>
      </c>
      <c r="J24" s="141" t="s">
        <v>1185</v>
      </c>
      <c r="K24" s="141" t="s">
        <v>1186</v>
      </c>
      <c r="L24" s="181">
        <v>1</v>
      </c>
      <c r="M24" s="181">
        <v>1</v>
      </c>
      <c r="N24" s="181">
        <v>1</v>
      </c>
      <c r="O24" s="181">
        <v>1</v>
      </c>
      <c r="P24" s="181">
        <v>1</v>
      </c>
      <c r="Q24" s="202">
        <f t="shared" si="1"/>
        <v>5</v>
      </c>
      <c r="R24" s="217">
        <v>350000</v>
      </c>
      <c r="S24" s="202">
        <f t="shared" si="2"/>
        <v>350000</v>
      </c>
      <c r="T24" s="202">
        <f t="shared" si="3"/>
        <v>350000</v>
      </c>
      <c r="U24" s="202">
        <f t="shared" si="4"/>
        <v>350000</v>
      </c>
      <c r="V24" s="202">
        <f t="shared" si="5"/>
        <v>350000</v>
      </c>
      <c r="W24" s="202">
        <f t="shared" si="6"/>
        <v>350000</v>
      </c>
      <c r="X24" s="202">
        <f t="shared" si="7"/>
        <v>1750000</v>
      </c>
      <c r="Y24" s="180" t="s">
        <v>645</v>
      </c>
      <c r="Z24" s="203" t="str">
        <f>IF(Y24&gt;0, INDEX([5]KPI!$B$2:$B$150, MATCH(Y24, [5]KPI!$A$2:$A$150, 0)), "Enter KPI Reference No. to the left")</f>
        <v>Teachers in Grades 1-12 that are licensed</v>
      </c>
      <c r="AA24" s="180" t="s">
        <v>3269</v>
      </c>
      <c r="AB24" s="213" t="s">
        <v>3287</v>
      </c>
      <c r="AC24" s="137"/>
    </row>
    <row r="25" spans="1:29" ht="48" x14ac:dyDescent="0.2">
      <c r="A25" s="177">
        <v>23</v>
      </c>
      <c r="B25" s="140">
        <v>2</v>
      </c>
      <c r="C25" s="178" t="str">
        <f>IF(COUNTIF(Components!$E$4:$E$989,B25)&gt;0,INDEX(Components!$G$4:$G$989, MATCH(B25,Components!$E$4:$E$989, 0)),"Enter valid code to the left")</f>
        <v>General education quality</v>
      </c>
      <c r="D25" s="140">
        <v>1</v>
      </c>
      <c r="E25" s="178" t="str">
        <f t="array" ref="E25">IF(COUNTIFS(Components!$F$4:$F$989,D25,Components!$B$4:$B$989,B25)&gt;0,INDEX(Components!$G$4:$G$989, MATCH(B25&amp;D25,Components!$B$4:$B$989&amp;Components!$F$4:$F$989,0),0),"Enter the component code on the left")</f>
        <v>teachers’ and leaders’ development</v>
      </c>
      <c r="F25" s="140">
        <v>2</v>
      </c>
      <c r="G25" s="178" t="str">
        <f t="array" ref="G25">IF(COUNTIFS(Components!$H$4:$H$989,F25, Components!$C$4:$C$989,D25,Components!$B$4:$B$989,B25)&gt;0,INDEX(Components!$I$4:$I$989, MATCH(B25&amp;D25&amp;F25,Components!$B$4:$B$989&amp;Components!$C$4:$C$989&amp;Components!$H$4:$H$989,0),0),"")</f>
        <v>teachers' training and professional development</v>
      </c>
      <c r="H25" s="138" t="s">
        <v>1170</v>
      </c>
      <c r="I25" s="138" t="s">
        <v>1187</v>
      </c>
      <c r="J25" s="141" t="s">
        <v>1148</v>
      </c>
      <c r="K25" s="141" t="s">
        <v>1149</v>
      </c>
      <c r="L25" s="181">
        <v>0</v>
      </c>
      <c r="M25" s="181">
        <v>320</v>
      </c>
      <c r="N25" s="181">
        <v>0</v>
      </c>
      <c r="O25" s="181">
        <v>0</v>
      </c>
      <c r="P25" s="181">
        <v>0</v>
      </c>
      <c r="Q25" s="202">
        <f t="shared" si="1"/>
        <v>320</v>
      </c>
      <c r="R25" s="217">
        <v>7000</v>
      </c>
      <c r="S25" s="202">
        <f t="shared" si="2"/>
        <v>0</v>
      </c>
      <c r="T25" s="202">
        <f t="shared" si="3"/>
        <v>2240000</v>
      </c>
      <c r="U25" s="202">
        <f t="shared" si="4"/>
        <v>0</v>
      </c>
      <c r="V25" s="202">
        <f t="shared" si="5"/>
        <v>0</v>
      </c>
      <c r="W25" s="202">
        <f t="shared" si="6"/>
        <v>0</v>
      </c>
      <c r="X25" s="202">
        <f t="shared" si="7"/>
        <v>2240000</v>
      </c>
      <c r="Y25" s="180" t="s">
        <v>645</v>
      </c>
      <c r="Z25" s="203" t="str">
        <f>IF(Y25&gt;0, INDEX([5]KPI!$B$2:$B$150, MATCH(Y25, [5]KPI!$A$2:$A$150, 0)), "Enter KPI Reference No. to the left")</f>
        <v>Teachers in Grades 1-12 that are licensed</v>
      </c>
      <c r="AA25" s="180" t="s">
        <v>3269</v>
      </c>
      <c r="AB25" s="213" t="s">
        <v>1121</v>
      </c>
      <c r="AC25" s="137"/>
    </row>
    <row r="26" spans="1:29" ht="48" x14ac:dyDescent="0.2">
      <c r="A26" s="177">
        <v>24</v>
      </c>
      <c r="B26" s="140">
        <v>2</v>
      </c>
      <c r="C26" s="178" t="str">
        <f>IF(COUNTIF(Components!$E$4:$E$989,B26)&gt;0,INDEX(Components!$G$4:$G$989, MATCH(B26,Components!$E$4:$E$989, 0)),"Enter valid code to the left")</f>
        <v>General education quality</v>
      </c>
      <c r="D26" s="140">
        <v>1</v>
      </c>
      <c r="E26" s="178" t="str">
        <f t="array" ref="E26">IF(COUNTIFS(Components!$F$4:$F$989,D26,Components!$B$4:$B$989,B26)&gt;0,INDEX(Components!$G$4:$G$989, MATCH(B26&amp;D26,Components!$B$4:$B$989&amp;Components!$F$4:$F$989,0),0),"Enter the component code on the left")</f>
        <v>teachers’ and leaders’ development</v>
      </c>
      <c r="F26" s="140">
        <v>2</v>
      </c>
      <c r="G26" s="178" t="str">
        <f t="array" ref="G26">IF(COUNTIFS(Components!$H$4:$H$989,F26, Components!$C$4:$C$989,D26,Components!$B$4:$B$989,B26)&gt;0,INDEX(Components!$I$4:$I$989, MATCH(B26&amp;D26&amp;F26,Components!$B$4:$B$989&amp;Components!$C$4:$C$989&amp;Components!$H$4:$H$989,0),0),"")</f>
        <v>teachers' training and professional development</v>
      </c>
      <c r="H26" s="138" t="s">
        <v>1170</v>
      </c>
      <c r="I26" s="138" t="s">
        <v>1188</v>
      </c>
      <c r="J26" s="141" t="s">
        <v>1189</v>
      </c>
      <c r="K26" s="141" t="s">
        <v>1190</v>
      </c>
      <c r="L26" s="181">
        <v>0</v>
      </c>
      <c r="M26" s="181">
        <v>0</v>
      </c>
      <c r="N26" s="181">
        <v>0</v>
      </c>
      <c r="O26" s="181">
        <v>1</v>
      </c>
      <c r="P26" s="181">
        <v>0</v>
      </c>
      <c r="Q26" s="202">
        <f t="shared" si="1"/>
        <v>1</v>
      </c>
      <c r="R26" s="217">
        <v>990000</v>
      </c>
      <c r="S26" s="202">
        <f t="shared" si="2"/>
        <v>0</v>
      </c>
      <c r="T26" s="202">
        <f t="shared" si="3"/>
        <v>0</v>
      </c>
      <c r="U26" s="202">
        <f t="shared" si="4"/>
        <v>0</v>
      </c>
      <c r="V26" s="202">
        <f t="shared" si="5"/>
        <v>990000</v>
      </c>
      <c r="W26" s="202">
        <f t="shared" si="6"/>
        <v>0</v>
      </c>
      <c r="X26" s="202">
        <f t="shared" si="7"/>
        <v>990000</v>
      </c>
      <c r="Y26" s="180" t="s">
        <v>645</v>
      </c>
      <c r="Z26" s="203" t="str">
        <f>IF(Y26&gt;0, INDEX([5]KPI!$B$2:$B$150, MATCH(Y26, [5]KPI!$A$2:$A$150, 0)), "Enter KPI Reference No. to the left")</f>
        <v>Teachers in Grades 1-12 that are licensed</v>
      </c>
      <c r="AA26" s="180" t="s">
        <v>3269</v>
      </c>
      <c r="AB26" s="213" t="s">
        <v>1121</v>
      </c>
      <c r="AC26" s="137"/>
    </row>
    <row r="27" spans="1:29" ht="48" x14ac:dyDescent="0.2">
      <c r="A27" s="177">
        <v>25</v>
      </c>
      <c r="B27" s="140">
        <v>2</v>
      </c>
      <c r="C27" s="178" t="str">
        <f>IF(COUNTIF(Components!$E$4:$E$989,B27)&gt;0,INDEX(Components!$G$4:$G$989, MATCH(B27,Components!$E$4:$E$989, 0)),"Enter valid code to the left")</f>
        <v>General education quality</v>
      </c>
      <c r="D27" s="140">
        <v>1</v>
      </c>
      <c r="E27" s="178" t="str">
        <f t="array" ref="E27">IF(COUNTIFS(Components!$F$4:$F$989,D27,Components!$B$4:$B$989,B27)&gt;0,INDEX(Components!$G$4:$G$989, MATCH(B27&amp;D27,Components!$B$4:$B$989&amp;Components!$F$4:$F$989,0),0),"Enter the component code on the left")</f>
        <v>teachers’ and leaders’ development</v>
      </c>
      <c r="F27" s="140">
        <v>2</v>
      </c>
      <c r="G27" s="178" t="str">
        <f t="array" ref="G27">IF(COUNTIFS(Components!$H$4:$H$989,F27, Components!$C$4:$C$989,D27,Components!$B$4:$B$989,B27)&gt;0,INDEX(Components!$I$4:$I$989, MATCH(B27&amp;D27&amp;F27,Components!$B$4:$B$989&amp;Components!$C$4:$C$989&amp;Components!$H$4:$H$989,0),0),"")</f>
        <v>teachers' training and professional development</v>
      </c>
      <c r="H27" s="138" t="s">
        <v>1170</v>
      </c>
      <c r="I27" s="138" t="s">
        <v>1191</v>
      </c>
      <c r="J27" s="141" t="s">
        <v>1192</v>
      </c>
      <c r="K27" s="141" t="s">
        <v>1193</v>
      </c>
      <c r="L27" s="181">
        <v>0</v>
      </c>
      <c r="M27" s="181">
        <v>855</v>
      </c>
      <c r="N27" s="181">
        <v>855</v>
      </c>
      <c r="O27" s="181">
        <v>855</v>
      </c>
      <c r="P27" s="181">
        <v>855</v>
      </c>
      <c r="Q27" s="202">
        <f t="shared" si="1"/>
        <v>3420</v>
      </c>
      <c r="R27" s="217">
        <v>7020</v>
      </c>
      <c r="S27" s="202">
        <f t="shared" si="2"/>
        <v>0</v>
      </c>
      <c r="T27" s="202">
        <f t="shared" si="3"/>
        <v>6002100</v>
      </c>
      <c r="U27" s="202">
        <f t="shared" si="4"/>
        <v>6002100</v>
      </c>
      <c r="V27" s="202">
        <f t="shared" si="5"/>
        <v>6002100</v>
      </c>
      <c r="W27" s="202">
        <f t="shared" si="6"/>
        <v>6002100</v>
      </c>
      <c r="X27" s="202">
        <f t="shared" si="7"/>
        <v>24008400</v>
      </c>
      <c r="Y27" s="180"/>
      <c r="Z27" s="203"/>
      <c r="AA27" s="180" t="s">
        <v>3269</v>
      </c>
      <c r="AB27" s="213" t="s">
        <v>1121</v>
      </c>
      <c r="AC27" s="137"/>
    </row>
    <row r="28" spans="1:29" ht="48" x14ac:dyDescent="0.2">
      <c r="A28" s="177">
        <v>26</v>
      </c>
      <c r="B28" s="140">
        <v>2</v>
      </c>
      <c r="C28" s="178" t="str">
        <f>IF(COUNTIF(Components!$E$4:$E$989,B28)&gt;0,INDEX(Components!$G$4:$G$989, MATCH(B28,Components!$E$4:$E$989, 0)),"Enter valid code to the left")</f>
        <v>General education quality</v>
      </c>
      <c r="D28" s="140">
        <v>1</v>
      </c>
      <c r="E28" s="178" t="str">
        <f t="array" ref="E28">IF(COUNTIFS(Components!$F$4:$F$989,D28,Components!$B$4:$B$989,B28)&gt;0,INDEX(Components!$G$4:$G$989, MATCH(B28&amp;D28,Components!$B$4:$B$989&amp;Components!$F$4:$F$989,0),0),"Enter the component code on the left")</f>
        <v>teachers’ and leaders’ development</v>
      </c>
      <c r="F28" s="140">
        <v>2</v>
      </c>
      <c r="G28" s="178" t="str">
        <f t="array" ref="G28">IF(COUNTIFS(Components!$H$4:$H$989,F28, Components!$C$4:$C$989,D28,Components!$B$4:$B$989,B28)&gt;0,INDEX(Components!$I$4:$I$989, MATCH(B28&amp;D28&amp;F28,Components!$B$4:$B$989&amp;Components!$C$4:$C$989&amp;Components!$H$4:$H$989,0),0),"")</f>
        <v>teachers' training and professional development</v>
      </c>
      <c r="H28" s="138" t="s">
        <v>1170</v>
      </c>
      <c r="I28" s="138" t="s">
        <v>1194</v>
      </c>
      <c r="J28" s="141" t="s">
        <v>1195</v>
      </c>
      <c r="K28" s="141" t="s">
        <v>1140</v>
      </c>
      <c r="L28" s="181">
        <v>0</v>
      </c>
      <c r="M28" s="181">
        <v>1</v>
      </c>
      <c r="N28" s="181">
        <v>1</v>
      </c>
      <c r="O28" s="181">
        <v>1</v>
      </c>
      <c r="P28" s="181">
        <v>1</v>
      </c>
      <c r="Q28" s="202">
        <f t="shared" si="1"/>
        <v>4</v>
      </c>
      <c r="R28" s="217">
        <v>105000</v>
      </c>
      <c r="S28" s="202">
        <f t="shared" si="2"/>
        <v>0</v>
      </c>
      <c r="T28" s="202">
        <f t="shared" si="3"/>
        <v>105000</v>
      </c>
      <c r="U28" s="202">
        <f t="shared" si="4"/>
        <v>105000</v>
      </c>
      <c r="V28" s="202">
        <f t="shared" si="5"/>
        <v>105000</v>
      </c>
      <c r="W28" s="202">
        <f t="shared" si="6"/>
        <v>105000</v>
      </c>
      <c r="X28" s="202">
        <f t="shared" si="7"/>
        <v>420000</v>
      </c>
      <c r="Y28" s="180"/>
      <c r="Z28" s="203"/>
      <c r="AA28" s="180" t="s">
        <v>3269</v>
      </c>
      <c r="AB28" s="213" t="s">
        <v>3287</v>
      </c>
      <c r="AC28" s="137"/>
    </row>
    <row r="29" spans="1:29" ht="48" x14ac:dyDescent="0.2">
      <c r="A29" s="177">
        <v>27</v>
      </c>
      <c r="B29" s="140">
        <v>2</v>
      </c>
      <c r="C29" s="178" t="str">
        <f>IF(COUNTIF(Components!$E$4:$E$989,B29)&gt;0,INDEX(Components!$G$4:$G$989, MATCH(B29,Components!$E$4:$E$989, 0)),"Enter valid code to the left")</f>
        <v>General education quality</v>
      </c>
      <c r="D29" s="140">
        <v>1</v>
      </c>
      <c r="E29" s="178" t="str">
        <f t="array" ref="E29">IF(COUNTIFS(Components!$F$4:$F$989,D29,Components!$B$4:$B$989,B29)&gt;0,INDEX(Components!$G$4:$G$989, MATCH(B29&amp;D29,Components!$B$4:$B$989&amp;Components!$F$4:$F$989,0),0),"Enter the component code on the left")</f>
        <v>teachers’ and leaders’ development</v>
      </c>
      <c r="F29" s="140">
        <v>2</v>
      </c>
      <c r="G29" s="178" t="str">
        <f t="array" ref="G29">IF(COUNTIFS(Components!$H$4:$H$989,F29, Components!$C$4:$C$989,D29,Components!$B$4:$B$989,B29)&gt;0,INDEX(Components!$I$4:$I$989, MATCH(B29&amp;D29&amp;F29,Components!$B$4:$B$989&amp;Components!$C$4:$C$989&amp;Components!$H$4:$H$989,0),0),"")</f>
        <v>teachers' training and professional development</v>
      </c>
      <c r="H29" s="138" t="s">
        <v>1170</v>
      </c>
      <c r="I29" s="138" t="s">
        <v>1196</v>
      </c>
      <c r="J29" s="141" t="s">
        <v>1197</v>
      </c>
      <c r="K29" s="141" t="s">
        <v>1198</v>
      </c>
      <c r="L29" s="181">
        <v>0</v>
      </c>
      <c r="M29" s="181">
        <v>1</v>
      </c>
      <c r="N29" s="181">
        <v>1</v>
      </c>
      <c r="O29" s="181">
        <v>1</v>
      </c>
      <c r="P29" s="181">
        <v>1</v>
      </c>
      <c r="Q29" s="202">
        <f t="shared" si="1"/>
        <v>4</v>
      </c>
      <c r="R29" s="217">
        <v>250000</v>
      </c>
      <c r="S29" s="202">
        <f t="shared" si="2"/>
        <v>0</v>
      </c>
      <c r="T29" s="202">
        <f t="shared" si="3"/>
        <v>250000</v>
      </c>
      <c r="U29" s="202">
        <f t="shared" si="4"/>
        <v>250000</v>
      </c>
      <c r="V29" s="202">
        <f t="shared" si="5"/>
        <v>250000</v>
      </c>
      <c r="W29" s="202">
        <f t="shared" si="6"/>
        <v>250000</v>
      </c>
      <c r="X29" s="202">
        <f t="shared" si="7"/>
        <v>1000000</v>
      </c>
      <c r="Y29" s="180"/>
      <c r="Z29" s="203"/>
      <c r="AA29" s="180" t="s">
        <v>3269</v>
      </c>
      <c r="AB29" s="213" t="s">
        <v>1121</v>
      </c>
      <c r="AC29" s="137"/>
    </row>
    <row r="30" spans="1:29" ht="48" x14ac:dyDescent="0.2">
      <c r="A30" s="177">
        <v>28</v>
      </c>
      <c r="B30" s="140">
        <v>2</v>
      </c>
      <c r="C30" s="178" t="str">
        <f>IF(COUNTIF(Components!$E$4:$E$989,B30)&gt;0,INDEX(Components!$G$4:$G$989, MATCH(B30,Components!$E$4:$E$989, 0)),"Enter valid code to the left")</f>
        <v>General education quality</v>
      </c>
      <c r="D30" s="140">
        <v>1</v>
      </c>
      <c r="E30" s="178" t="str">
        <f t="array" ref="E30">IF(COUNTIFS(Components!$F$4:$F$989,D30,Components!$B$4:$B$989,B30)&gt;0,INDEX(Components!$G$4:$G$989, MATCH(B30&amp;D30,Components!$B$4:$B$989&amp;Components!$F$4:$F$989,0),0),"Enter the component code on the left")</f>
        <v>teachers’ and leaders’ development</v>
      </c>
      <c r="F30" s="140">
        <v>2</v>
      </c>
      <c r="G30" s="178" t="str">
        <f t="array" ref="G30">IF(COUNTIFS(Components!$H$4:$H$989,F30, Components!$C$4:$C$989,D30,Components!$B$4:$B$989,B30)&gt;0,INDEX(Components!$I$4:$I$989, MATCH(B30&amp;D30&amp;F30,Components!$B$4:$B$989&amp;Components!$C$4:$C$989&amp;Components!$H$4:$H$989,0),0),"")</f>
        <v>teachers' training and professional development</v>
      </c>
      <c r="H30" s="138" t="s">
        <v>1170</v>
      </c>
      <c r="I30" s="138" t="s">
        <v>1199</v>
      </c>
      <c r="J30" s="141" t="s">
        <v>1195</v>
      </c>
      <c r="K30" s="141" t="s">
        <v>1140</v>
      </c>
      <c r="L30" s="181">
        <v>0</v>
      </c>
      <c r="M30" s="181">
        <v>1</v>
      </c>
      <c r="N30" s="181">
        <v>1</v>
      </c>
      <c r="O30" s="181">
        <v>1</v>
      </c>
      <c r="P30" s="181">
        <v>1</v>
      </c>
      <c r="Q30" s="202">
        <f t="shared" si="1"/>
        <v>4</v>
      </c>
      <c r="R30" s="217">
        <v>159000</v>
      </c>
      <c r="S30" s="202">
        <f t="shared" si="2"/>
        <v>0</v>
      </c>
      <c r="T30" s="202">
        <f t="shared" si="3"/>
        <v>159000</v>
      </c>
      <c r="U30" s="202">
        <f t="shared" si="4"/>
        <v>159000</v>
      </c>
      <c r="V30" s="202">
        <f t="shared" si="5"/>
        <v>159000</v>
      </c>
      <c r="W30" s="202">
        <f t="shared" si="6"/>
        <v>159000</v>
      </c>
      <c r="X30" s="202">
        <f t="shared" si="7"/>
        <v>636000</v>
      </c>
      <c r="Y30" s="180"/>
      <c r="Z30" s="203"/>
      <c r="AA30" s="180" t="s">
        <v>3269</v>
      </c>
      <c r="AB30" s="213" t="s">
        <v>1121</v>
      </c>
      <c r="AC30" s="137"/>
    </row>
    <row r="31" spans="1:29" ht="48" x14ac:dyDescent="0.2">
      <c r="A31" s="177">
        <v>29</v>
      </c>
      <c r="B31" s="140">
        <v>2</v>
      </c>
      <c r="C31" s="178" t="str">
        <f>IF(COUNTIF(Components!$E$4:$E$989,B31)&gt;0,INDEX(Components!$G$4:$G$989, MATCH(B31,Components!$E$4:$E$989, 0)),"Enter valid code to the left")</f>
        <v>General education quality</v>
      </c>
      <c r="D31" s="140">
        <v>1</v>
      </c>
      <c r="E31" s="178" t="str">
        <f t="array" ref="E31">IF(COUNTIFS(Components!$F$4:$F$989,D31,Components!$B$4:$B$989,B31)&gt;0,INDEX(Components!$G$4:$G$989, MATCH(B31&amp;D31,Components!$B$4:$B$989&amp;Components!$F$4:$F$989,0),0),"Enter the component code on the left")</f>
        <v>teachers’ and leaders’ development</v>
      </c>
      <c r="F31" s="140">
        <v>2</v>
      </c>
      <c r="G31" s="178" t="str">
        <f t="array" ref="G31">IF(COUNTIFS(Components!$H$4:$H$989,F31, Components!$C$4:$C$989,D31,Components!$B$4:$B$989,B31)&gt;0,INDEX(Components!$I$4:$I$989, MATCH(B31&amp;D31&amp;F31,Components!$B$4:$B$989&amp;Components!$C$4:$C$989&amp;Components!$H$4:$H$989,0),0),"")</f>
        <v>teachers' training and professional development</v>
      </c>
      <c r="H31" s="138" t="s">
        <v>1170</v>
      </c>
      <c r="I31" s="138" t="s">
        <v>1200</v>
      </c>
      <c r="J31" s="141" t="s">
        <v>1201</v>
      </c>
      <c r="K31" s="141" t="s">
        <v>1202</v>
      </c>
      <c r="L31" s="181">
        <v>0</v>
      </c>
      <c r="M31" s="181">
        <v>1</v>
      </c>
      <c r="N31" s="181">
        <v>1</v>
      </c>
      <c r="O31" s="181">
        <v>1</v>
      </c>
      <c r="P31" s="181">
        <v>1</v>
      </c>
      <c r="Q31" s="202">
        <f t="shared" si="1"/>
        <v>4</v>
      </c>
      <c r="R31" s="217">
        <v>300000</v>
      </c>
      <c r="S31" s="202">
        <f t="shared" si="2"/>
        <v>0</v>
      </c>
      <c r="T31" s="202">
        <f t="shared" si="3"/>
        <v>300000</v>
      </c>
      <c r="U31" s="202">
        <f t="shared" si="4"/>
        <v>300000</v>
      </c>
      <c r="V31" s="202">
        <f t="shared" si="5"/>
        <v>300000</v>
      </c>
      <c r="W31" s="202">
        <f t="shared" si="6"/>
        <v>300000</v>
      </c>
      <c r="X31" s="202">
        <f t="shared" si="7"/>
        <v>1200000</v>
      </c>
      <c r="Y31" s="180"/>
      <c r="Z31" s="203"/>
      <c r="AA31" s="180" t="s">
        <v>3269</v>
      </c>
      <c r="AB31" s="213" t="s">
        <v>1121</v>
      </c>
      <c r="AC31" s="137"/>
    </row>
    <row r="32" spans="1:29" ht="48" x14ac:dyDescent="0.2">
      <c r="A32" s="177">
        <v>30</v>
      </c>
      <c r="B32" s="140">
        <v>2</v>
      </c>
      <c r="C32" s="178" t="str">
        <f>IF(COUNTIF(Components!$E$4:$E$989,B32)&gt;0,INDEX(Components!$G$4:$G$989, MATCH(B32,Components!$E$4:$E$989, 0)),"Enter valid code to the left")</f>
        <v>General education quality</v>
      </c>
      <c r="D32" s="140">
        <v>1</v>
      </c>
      <c r="E32" s="178" t="str">
        <f t="array" ref="E32">IF(COUNTIFS(Components!$F$4:$F$989,D32,Components!$B$4:$B$989,B32)&gt;0,INDEX(Components!$G$4:$G$989, MATCH(B32&amp;D32,Components!$B$4:$B$989&amp;Components!$F$4:$F$989,0),0),"Enter the component code on the left")</f>
        <v>teachers’ and leaders’ development</v>
      </c>
      <c r="F32" s="140">
        <v>2</v>
      </c>
      <c r="G32" s="178" t="str">
        <f t="array" ref="G32">IF(COUNTIFS(Components!$H$4:$H$989,F32, Components!$C$4:$C$989,D32,Components!$B$4:$B$989,B32)&gt;0,INDEX(Components!$I$4:$I$989, MATCH(B32&amp;D32&amp;F32,Components!$B$4:$B$989&amp;Components!$C$4:$C$989&amp;Components!$H$4:$H$989,0),0),"")</f>
        <v>teachers' training and professional development</v>
      </c>
      <c r="H32" s="138" t="s">
        <v>1170</v>
      </c>
      <c r="I32" s="138" t="s">
        <v>1203</v>
      </c>
      <c r="J32" s="141" t="s">
        <v>1204</v>
      </c>
      <c r="K32" s="141" t="s">
        <v>1205</v>
      </c>
      <c r="L32" s="181">
        <v>0</v>
      </c>
      <c r="M32" s="181">
        <v>1</v>
      </c>
      <c r="N32" s="181">
        <v>0</v>
      </c>
      <c r="O32" s="181">
        <v>0</v>
      </c>
      <c r="P32" s="181">
        <v>0</v>
      </c>
      <c r="Q32" s="202">
        <f t="shared" si="1"/>
        <v>1</v>
      </c>
      <c r="R32" s="217">
        <v>1750000</v>
      </c>
      <c r="S32" s="202">
        <f t="shared" si="2"/>
        <v>0</v>
      </c>
      <c r="T32" s="202">
        <f t="shared" si="3"/>
        <v>1750000</v>
      </c>
      <c r="U32" s="202">
        <f t="shared" si="4"/>
        <v>0</v>
      </c>
      <c r="V32" s="202">
        <f t="shared" si="5"/>
        <v>0</v>
      </c>
      <c r="W32" s="202">
        <f t="shared" si="6"/>
        <v>0</v>
      </c>
      <c r="X32" s="202">
        <f t="shared" si="7"/>
        <v>1750000</v>
      </c>
      <c r="Y32" s="180" t="s">
        <v>645</v>
      </c>
      <c r="Z32" s="203" t="str">
        <f>IF(Y32&gt;0, INDEX([5]KPI!$B$2:$B$150, MATCH(Y32, [5]KPI!$A$2:$A$150, 0)), "Enter KPI Reference No. to the left")</f>
        <v>Teachers in Grades 1-12 that are licensed</v>
      </c>
      <c r="AA32" s="180" t="s">
        <v>3269</v>
      </c>
      <c r="AB32" s="213" t="s">
        <v>3288</v>
      </c>
      <c r="AC32" s="137"/>
    </row>
    <row r="33" spans="1:29" ht="48" x14ac:dyDescent="0.2">
      <c r="A33" s="177">
        <v>31</v>
      </c>
      <c r="B33" s="140">
        <v>2</v>
      </c>
      <c r="C33" s="178" t="str">
        <f>IF(COUNTIF(Components!$E$4:$E$989,B33)&gt;0,INDEX(Components!$G$4:$G$989, MATCH(B33,Components!$E$4:$E$989, 0)),"Enter valid code to the left")</f>
        <v>General education quality</v>
      </c>
      <c r="D33" s="140">
        <v>1</v>
      </c>
      <c r="E33" s="178" t="str">
        <f t="array" ref="E33">IF(COUNTIFS(Components!$F$4:$F$989,D33,Components!$B$4:$B$989,B33)&gt;0,INDEX(Components!$G$4:$G$989, MATCH(B33&amp;D33,Components!$B$4:$B$989&amp;Components!$F$4:$F$989,0),0),"Enter the component code on the left")</f>
        <v>teachers’ and leaders’ development</v>
      </c>
      <c r="F33" s="140">
        <v>2</v>
      </c>
      <c r="G33" s="178" t="str">
        <f t="array" ref="G33">IF(COUNTIFS(Components!$H$4:$H$989,F33, Components!$C$4:$C$989,D33,Components!$B$4:$B$989,B33)&gt;0,INDEX(Components!$I$4:$I$989, MATCH(B33&amp;D33&amp;F33,Components!$B$4:$B$989&amp;Components!$C$4:$C$989&amp;Components!$H$4:$H$989,0),0),"")</f>
        <v>teachers' training and professional development</v>
      </c>
      <c r="H33" s="138" t="s">
        <v>1170</v>
      </c>
      <c r="I33" s="138" t="s">
        <v>1206</v>
      </c>
      <c r="J33" s="141" t="s">
        <v>1195</v>
      </c>
      <c r="K33" s="141" t="s">
        <v>1207</v>
      </c>
      <c r="L33" s="181">
        <v>0</v>
      </c>
      <c r="M33" s="181">
        <v>3</v>
      </c>
      <c r="N33" s="181">
        <v>3</v>
      </c>
      <c r="O33" s="181">
        <v>3</v>
      </c>
      <c r="P33" s="181">
        <v>3</v>
      </c>
      <c r="Q33" s="202">
        <f t="shared" si="1"/>
        <v>12</v>
      </c>
      <c r="R33" s="217">
        <v>48900</v>
      </c>
      <c r="S33" s="202">
        <f t="shared" si="2"/>
        <v>0</v>
      </c>
      <c r="T33" s="202">
        <f t="shared" si="3"/>
        <v>146700</v>
      </c>
      <c r="U33" s="202">
        <f t="shared" si="4"/>
        <v>146700</v>
      </c>
      <c r="V33" s="202">
        <f t="shared" si="5"/>
        <v>146700</v>
      </c>
      <c r="W33" s="202">
        <f t="shared" si="6"/>
        <v>146700</v>
      </c>
      <c r="X33" s="202">
        <f t="shared" si="7"/>
        <v>586800</v>
      </c>
      <c r="Y33" s="180" t="s">
        <v>645</v>
      </c>
      <c r="Z33" s="203" t="str">
        <f>IF(Y33&gt;0, INDEX([5]KPI!$B$2:$B$150, MATCH(Y33, [5]KPI!$A$2:$A$150, 0)), "Enter KPI Reference No. to the left")</f>
        <v>Teachers in Grades 1-12 that are licensed</v>
      </c>
      <c r="AA33" s="180" t="s">
        <v>3269</v>
      </c>
      <c r="AB33" s="213" t="s">
        <v>3287</v>
      </c>
      <c r="AC33" s="137"/>
    </row>
    <row r="34" spans="1:29" ht="60" x14ac:dyDescent="0.2">
      <c r="A34" s="177">
        <v>32</v>
      </c>
      <c r="B34" s="140">
        <v>2</v>
      </c>
      <c r="C34" s="178" t="str">
        <f>IF(COUNTIF(Components!$E$4:$E$989,B34)&gt;0,INDEX(Components!$G$4:$G$989, MATCH(B34,Components!$E$4:$E$989, 0)),"Enter valid code to the left")</f>
        <v>General education quality</v>
      </c>
      <c r="D34" s="140">
        <v>1</v>
      </c>
      <c r="E34" s="178" t="str">
        <f t="array" ref="E34">IF(COUNTIFS(Components!$F$4:$F$989,D34,Components!$B$4:$B$989,B34)&gt;0,INDEX(Components!$G$4:$G$989, MATCH(B34&amp;D34,Components!$B$4:$B$989&amp;Components!$F$4:$F$989,0),0),"Enter the component code on the left")</f>
        <v>teachers’ and leaders’ development</v>
      </c>
      <c r="F34" s="140">
        <v>2</v>
      </c>
      <c r="G34" s="178" t="str">
        <f t="array" ref="G34">IF(COUNTIFS(Components!$H$4:$H$989,F34, Components!$C$4:$C$989,D34,Components!$B$4:$B$989,B34)&gt;0,INDEX(Components!$I$4:$I$989, MATCH(B34&amp;D34&amp;F34,Components!$B$4:$B$989&amp;Components!$C$4:$C$989&amp;Components!$H$4:$H$989,0),0),"")</f>
        <v>teachers' training and professional development</v>
      </c>
      <c r="H34" s="138" t="s">
        <v>1170</v>
      </c>
      <c r="I34" s="138" t="s">
        <v>1208</v>
      </c>
      <c r="J34" s="141" t="s">
        <v>1209</v>
      </c>
      <c r="K34" s="141" t="s">
        <v>1210</v>
      </c>
      <c r="L34" s="181">
        <v>0</v>
      </c>
      <c r="M34" s="181">
        <v>0</v>
      </c>
      <c r="N34" s="181">
        <v>50</v>
      </c>
      <c r="O34" s="181">
        <v>0</v>
      </c>
      <c r="P34" s="181">
        <v>0</v>
      </c>
      <c r="Q34" s="202">
        <f t="shared" si="1"/>
        <v>50</v>
      </c>
      <c r="R34" s="217">
        <v>1863400</v>
      </c>
      <c r="S34" s="202">
        <f t="shared" si="2"/>
        <v>0</v>
      </c>
      <c r="T34" s="202">
        <f t="shared" si="3"/>
        <v>0</v>
      </c>
      <c r="U34" s="202">
        <f t="shared" si="4"/>
        <v>93170000</v>
      </c>
      <c r="V34" s="202">
        <f t="shared" si="5"/>
        <v>0</v>
      </c>
      <c r="W34" s="202">
        <f t="shared" si="6"/>
        <v>0</v>
      </c>
      <c r="X34" s="202">
        <f t="shared" si="7"/>
        <v>93170000</v>
      </c>
      <c r="Y34" s="180" t="s">
        <v>645</v>
      </c>
      <c r="Z34" s="203" t="str">
        <f>IF(Y34&gt;0, INDEX([5]KPI!$B$2:$B$150, MATCH(Y34, [5]KPI!$A$2:$A$150, 0)), "Enter KPI Reference No. to the left")</f>
        <v>Teachers in Grades 1-12 that are licensed</v>
      </c>
      <c r="AA34" s="180" t="s">
        <v>3269</v>
      </c>
      <c r="AB34" s="213" t="s">
        <v>3287</v>
      </c>
      <c r="AC34" s="137" t="s">
        <v>1211</v>
      </c>
    </row>
    <row r="35" spans="1:29" ht="48" x14ac:dyDescent="0.2">
      <c r="A35" s="177">
        <v>33</v>
      </c>
      <c r="B35" s="140">
        <v>2</v>
      </c>
      <c r="C35" s="178" t="str">
        <f>IF(COUNTIF(Components!$E$4:$E$989,B35)&gt;0,INDEX(Components!$G$4:$G$989, MATCH(B35,Components!$E$4:$E$989, 0)),"Enter valid code to the left")</f>
        <v>General education quality</v>
      </c>
      <c r="D35" s="140">
        <v>1</v>
      </c>
      <c r="E35" s="178" t="str">
        <f t="array" ref="E35">IF(COUNTIFS(Components!$F$4:$F$989,D35,Components!$B$4:$B$989,B35)&gt;0,INDEX(Components!$G$4:$G$989, MATCH(B35&amp;D35,Components!$B$4:$B$989&amp;Components!$F$4:$F$989,0),0),"Enter the component code on the left")</f>
        <v>teachers’ and leaders’ development</v>
      </c>
      <c r="F35" s="140">
        <v>2</v>
      </c>
      <c r="G35" s="178" t="str">
        <f t="array" ref="G35">IF(COUNTIFS(Components!$H$4:$H$989,F35, Components!$C$4:$C$989,D35,Components!$B$4:$B$989,B35)&gt;0,INDEX(Components!$I$4:$I$989, MATCH(B35&amp;D35&amp;F35,Components!$B$4:$B$989&amp;Components!$C$4:$C$989&amp;Components!$H$4:$H$989,0),0),"")</f>
        <v>teachers' training and professional development</v>
      </c>
      <c r="H35" s="138" t="s">
        <v>1170</v>
      </c>
      <c r="I35" s="138" t="s">
        <v>1212</v>
      </c>
      <c r="J35" s="141" t="s">
        <v>1213</v>
      </c>
      <c r="K35" s="141" t="s">
        <v>1214</v>
      </c>
      <c r="L35" s="181">
        <v>0</v>
      </c>
      <c r="M35" s="181">
        <v>2</v>
      </c>
      <c r="N35" s="181">
        <v>2</v>
      </c>
      <c r="O35" s="181">
        <v>2</v>
      </c>
      <c r="P35" s="181">
        <v>2</v>
      </c>
      <c r="Q35" s="202">
        <f t="shared" si="1"/>
        <v>8</v>
      </c>
      <c r="R35" s="217">
        <v>49664</v>
      </c>
      <c r="S35" s="202">
        <f t="shared" si="2"/>
        <v>0</v>
      </c>
      <c r="T35" s="202">
        <f t="shared" si="3"/>
        <v>99328</v>
      </c>
      <c r="U35" s="202">
        <f t="shared" si="4"/>
        <v>99328</v>
      </c>
      <c r="V35" s="202">
        <f t="shared" si="5"/>
        <v>99328</v>
      </c>
      <c r="W35" s="202">
        <f t="shared" si="6"/>
        <v>99328</v>
      </c>
      <c r="X35" s="202">
        <f t="shared" si="7"/>
        <v>397312</v>
      </c>
      <c r="Y35" s="180" t="s">
        <v>645</v>
      </c>
      <c r="Z35" s="203" t="str">
        <f>IF(Y35&gt;0, INDEX([5]KPI!$B$2:$B$150, MATCH(Y35, [5]KPI!$A$2:$A$150, 0)), "Enter KPI Reference No. to the left")</f>
        <v>Teachers in Grades 1-12 that are licensed</v>
      </c>
      <c r="AA35" s="180" t="s">
        <v>3269</v>
      </c>
      <c r="AB35" s="213" t="s">
        <v>1121</v>
      </c>
      <c r="AC35" s="137"/>
    </row>
    <row r="36" spans="1:29" ht="48" x14ac:dyDescent="0.2">
      <c r="A36" s="177">
        <v>34</v>
      </c>
      <c r="B36" s="140">
        <v>2</v>
      </c>
      <c r="C36" s="178" t="str">
        <f>IF(COUNTIF(Components!$E$4:$E$989,B36)&gt;0,INDEX(Components!$G$4:$G$989, MATCH(B36,Components!$E$4:$E$989, 0)),"Enter valid code to the left")</f>
        <v>General education quality</v>
      </c>
      <c r="D36" s="140">
        <v>1</v>
      </c>
      <c r="E36" s="178" t="str">
        <f t="array" ref="E36">IF(COUNTIFS(Components!$F$4:$F$989,D36,Components!$B$4:$B$989,B36)&gt;0,INDEX(Components!$G$4:$G$989, MATCH(B36&amp;D36,Components!$B$4:$B$989&amp;Components!$F$4:$F$989,0),0),"Enter the component code on the left")</f>
        <v>teachers’ and leaders’ development</v>
      </c>
      <c r="F36" s="140">
        <v>2</v>
      </c>
      <c r="G36" s="178" t="str">
        <f t="array" ref="G36">IF(COUNTIFS(Components!$H$4:$H$989,F36, Components!$C$4:$C$989,D36,Components!$B$4:$B$989,B36)&gt;0,INDEX(Components!$I$4:$I$989, MATCH(B36&amp;D36&amp;F36,Components!$B$4:$B$989&amp;Components!$C$4:$C$989&amp;Components!$H$4:$H$989,0),0),"")</f>
        <v>teachers' training and professional development</v>
      </c>
      <c r="H36" s="240" t="s">
        <v>1215</v>
      </c>
      <c r="I36" s="138" t="s">
        <v>1216</v>
      </c>
      <c r="J36" s="141" t="s">
        <v>1217</v>
      </c>
      <c r="K36" s="141" t="s">
        <v>1218</v>
      </c>
      <c r="L36" s="181">
        <v>0</v>
      </c>
      <c r="M36" s="181">
        <v>0</v>
      </c>
      <c r="N36" s="181">
        <v>40</v>
      </c>
      <c r="O36" s="181">
        <v>0</v>
      </c>
      <c r="P36" s="181">
        <v>0</v>
      </c>
      <c r="Q36" s="202">
        <f t="shared" si="1"/>
        <v>40</v>
      </c>
      <c r="R36" s="217">
        <v>55882</v>
      </c>
      <c r="S36" s="202">
        <f t="shared" si="2"/>
        <v>0</v>
      </c>
      <c r="T36" s="202">
        <f t="shared" si="3"/>
        <v>0</v>
      </c>
      <c r="U36" s="202">
        <f t="shared" si="4"/>
        <v>2235280</v>
      </c>
      <c r="V36" s="202">
        <f t="shared" si="5"/>
        <v>0</v>
      </c>
      <c r="W36" s="202">
        <f t="shared" si="6"/>
        <v>0</v>
      </c>
      <c r="X36" s="202">
        <f t="shared" si="7"/>
        <v>2235280</v>
      </c>
      <c r="Y36" s="180" t="s">
        <v>645</v>
      </c>
      <c r="Z36" s="203" t="str">
        <f>IF(Y36&gt;0, INDEX([5]KPI!$B$2:$B$150, MATCH(Y36, [5]KPI!$A$2:$A$150, 0)), "Enter KPI Reference No. to the left")</f>
        <v>Teachers in Grades 1-12 that are licensed</v>
      </c>
      <c r="AA36" s="180" t="s">
        <v>3269</v>
      </c>
      <c r="AB36" s="213" t="s">
        <v>3288</v>
      </c>
      <c r="AC36" s="137"/>
    </row>
    <row r="37" spans="1:29" ht="48" x14ac:dyDescent="0.2">
      <c r="A37" s="177">
        <v>35</v>
      </c>
      <c r="B37" s="140">
        <v>2</v>
      </c>
      <c r="C37" s="178" t="str">
        <f>IF(COUNTIF(Components!$E$4:$E$989,B37)&gt;0,INDEX(Components!$G$4:$G$989, MATCH(B37,Components!$E$4:$E$989, 0)),"Enter valid code to the left")</f>
        <v>General education quality</v>
      </c>
      <c r="D37" s="140">
        <v>1</v>
      </c>
      <c r="E37" s="178" t="str">
        <f t="array" ref="E37">IF(COUNTIFS(Components!$F$4:$F$989,D37,Components!$B$4:$B$989,B37)&gt;0,INDEX(Components!$G$4:$G$989, MATCH(B37&amp;D37,Components!$B$4:$B$989&amp;Components!$F$4:$F$989,0),0),"Enter the component code on the left")</f>
        <v>teachers’ and leaders’ development</v>
      </c>
      <c r="F37" s="140">
        <v>2</v>
      </c>
      <c r="G37" s="178" t="str">
        <f t="array" ref="G37">IF(COUNTIFS(Components!$H$4:$H$989,F37, Components!$C$4:$C$989,D37,Components!$B$4:$B$989,B37)&gt;0,INDEX(Components!$I$4:$I$989, MATCH(B37&amp;D37&amp;F37,Components!$B$4:$B$989&amp;Components!$C$4:$C$989&amp;Components!$H$4:$H$989,0),0),"")</f>
        <v>teachers' training and professional development</v>
      </c>
      <c r="H37" s="138" t="s">
        <v>1215</v>
      </c>
      <c r="I37" s="138" t="s">
        <v>1219</v>
      </c>
      <c r="J37" s="141" t="s">
        <v>1220</v>
      </c>
      <c r="K37" s="141" t="s">
        <v>1221</v>
      </c>
      <c r="L37" s="181">
        <v>0</v>
      </c>
      <c r="M37" s="181">
        <v>0</v>
      </c>
      <c r="N37" s="182">
        <v>47600</v>
      </c>
      <c r="O37" s="181">
        <v>0</v>
      </c>
      <c r="P37" s="181">
        <v>0</v>
      </c>
      <c r="Q37" s="202">
        <f t="shared" si="1"/>
        <v>47600</v>
      </c>
      <c r="R37" s="206">
        <v>50</v>
      </c>
      <c r="S37" s="202">
        <f t="shared" si="2"/>
        <v>0</v>
      </c>
      <c r="T37" s="202">
        <f t="shared" si="3"/>
        <v>0</v>
      </c>
      <c r="U37" s="202">
        <f t="shared" si="4"/>
        <v>2380000</v>
      </c>
      <c r="V37" s="202">
        <f t="shared" si="5"/>
        <v>0</v>
      </c>
      <c r="W37" s="202">
        <f t="shared" si="6"/>
        <v>0</v>
      </c>
      <c r="X37" s="202">
        <f t="shared" si="7"/>
        <v>2380000</v>
      </c>
      <c r="Y37" s="180" t="s">
        <v>645</v>
      </c>
      <c r="Z37" s="203" t="str">
        <f>IF(Y37&gt;0, INDEX([5]KPI!$B$2:$B$150, MATCH(Y37, [5]KPI!$A$2:$A$150, 0)), "Enter KPI Reference No. to the left")</f>
        <v>Teachers in Grades 1-12 that are licensed</v>
      </c>
      <c r="AA37" s="180" t="s">
        <v>3269</v>
      </c>
      <c r="AB37" s="213" t="s">
        <v>1121</v>
      </c>
      <c r="AC37" s="137"/>
    </row>
    <row r="38" spans="1:29" ht="48" x14ac:dyDescent="0.2">
      <c r="A38" s="177">
        <v>36</v>
      </c>
      <c r="B38" s="140">
        <v>2</v>
      </c>
      <c r="C38" s="178" t="str">
        <f>IF(COUNTIF(Components!$E$4:$E$989,B38)&gt;0,INDEX(Components!$G$4:$G$989, MATCH(B38,Components!$E$4:$E$989, 0)),"Enter valid code to the left")</f>
        <v>General education quality</v>
      </c>
      <c r="D38" s="140">
        <v>1</v>
      </c>
      <c r="E38" s="178" t="str">
        <f t="array" ref="E38">IF(COUNTIFS(Components!$F$4:$F$989,D38,Components!$B$4:$B$989,B38)&gt;0,INDEX(Components!$G$4:$G$989, MATCH(B38&amp;D38,Components!$B$4:$B$989&amp;Components!$F$4:$F$989,0),0),"Enter the component code on the left")</f>
        <v>teachers’ and leaders’ development</v>
      </c>
      <c r="F38" s="140">
        <v>2</v>
      </c>
      <c r="G38" s="178" t="str">
        <f t="array" ref="G38">IF(COUNTIFS(Components!$H$4:$H$989,F38, Components!$C$4:$C$989,D38,Components!$B$4:$B$989,B38)&gt;0,INDEX(Components!$I$4:$I$989, MATCH(B38&amp;D38&amp;F38,Components!$B$4:$B$989&amp;Components!$C$4:$C$989&amp;Components!$H$4:$H$989,0),0),"")</f>
        <v>teachers' training and professional development</v>
      </c>
      <c r="H38" s="138" t="s">
        <v>1215</v>
      </c>
      <c r="I38" s="138" t="s">
        <v>1222</v>
      </c>
      <c r="J38" s="141" t="s">
        <v>1223</v>
      </c>
      <c r="K38" s="141" t="s">
        <v>1224</v>
      </c>
      <c r="L38" s="181">
        <v>0</v>
      </c>
      <c r="M38" s="182">
        <v>1</v>
      </c>
      <c r="N38" s="181">
        <v>0</v>
      </c>
      <c r="O38" s="181">
        <v>0</v>
      </c>
      <c r="P38" s="181">
        <v>0</v>
      </c>
      <c r="Q38" s="202">
        <f t="shared" si="1"/>
        <v>1</v>
      </c>
      <c r="R38" s="217">
        <v>800000</v>
      </c>
      <c r="S38" s="202">
        <f t="shared" si="2"/>
        <v>0</v>
      </c>
      <c r="T38" s="202">
        <f t="shared" si="3"/>
        <v>800000</v>
      </c>
      <c r="U38" s="202">
        <f t="shared" si="4"/>
        <v>0</v>
      </c>
      <c r="V38" s="202">
        <f t="shared" si="5"/>
        <v>0</v>
      </c>
      <c r="W38" s="202">
        <f t="shared" si="6"/>
        <v>0</v>
      </c>
      <c r="X38" s="202">
        <f t="shared" si="7"/>
        <v>800000</v>
      </c>
      <c r="Y38" s="180"/>
      <c r="Z38" s="203"/>
      <c r="AA38" s="180" t="s">
        <v>3269</v>
      </c>
      <c r="AB38" s="213" t="s">
        <v>3289</v>
      </c>
      <c r="AC38" s="137"/>
    </row>
    <row r="39" spans="1:29" ht="48" x14ac:dyDescent="0.2">
      <c r="A39" s="177">
        <v>37</v>
      </c>
      <c r="B39" s="140">
        <v>2</v>
      </c>
      <c r="C39" s="178" t="str">
        <f>IF(COUNTIF(Components!$E$4:$E$989,B39)&gt;0,INDEX(Components!$G$4:$G$989, MATCH(B39,Components!$E$4:$E$989, 0)),"Enter valid code to the left")</f>
        <v>General education quality</v>
      </c>
      <c r="D39" s="140">
        <v>1</v>
      </c>
      <c r="E39" s="178" t="str">
        <f t="array" ref="E39">IF(COUNTIFS(Components!$F$4:$F$989,D39,Components!$B$4:$B$989,B39)&gt;0,INDEX(Components!$G$4:$G$989, MATCH(B39&amp;D39,Components!$B$4:$B$989&amp;Components!$F$4:$F$989,0),0),"Enter the component code on the left")</f>
        <v>teachers’ and leaders’ development</v>
      </c>
      <c r="F39" s="140">
        <v>2</v>
      </c>
      <c r="G39" s="178" t="str">
        <f t="array" ref="G39">IF(COUNTIFS(Components!$H$4:$H$989,F39, Components!$C$4:$C$989,D39,Components!$B$4:$B$989,B39)&gt;0,INDEX(Components!$I$4:$I$989, MATCH(B39&amp;D39&amp;F39,Components!$B$4:$B$989&amp;Components!$C$4:$C$989&amp;Components!$H$4:$H$989,0),0),"")</f>
        <v>teachers' training and professional development</v>
      </c>
      <c r="H39" s="138" t="s">
        <v>1215</v>
      </c>
      <c r="I39" s="138" t="s">
        <v>1225</v>
      </c>
      <c r="J39" s="141" t="s">
        <v>1226</v>
      </c>
      <c r="K39" s="141" t="s">
        <v>1227</v>
      </c>
      <c r="L39" s="181">
        <v>0</v>
      </c>
      <c r="M39" s="182">
        <v>0</v>
      </c>
      <c r="N39" s="182">
        <v>48000</v>
      </c>
      <c r="O39" s="181">
        <v>0</v>
      </c>
      <c r="P39" s="181">
        <v>0</v>
      </c>
      <c r="Q39" s="202">
        <f t="shared" si="1"/>
        <v>48000</v>
      </c>
      <c r="R39" s="217">
        <v>40</v>
      </c>
      <c r="S39" s="202">
        <f t="shared" si="2"/>
        <v>0</v>
      </c>
      <c r="T39" s="202">
        <f t="shared" si="3"/>
        <v>0</v>
      </c>
      <c r="U39" s="202">
        <f t="shared" si="4"/>
        <v>1920000</v>
      </c>
      <c r="V39" s="202">
        <f t="shared" si="5"/>
        <v>0</v>
      </c>
      <c r="W39" s="202">
        <f t="shared" si="6"/>
        <v>0</v>
      </c>
      <c r="X39" s="202">
        <f t="shared" si="7"/>
        <v>1920000</v>
      </c>
      <c r="Y39" s="180"/>
      <c r="Z39" s="203"/>
      <c r="AA39" s="180" t="s">
        <v>3269</v>
      </c>
      <c r="AB39" s="213" t="s">
        <v>3290</v>
      </c>
      <c r="AC39" s="137"/>
    </row>
    <row r="40" spans="1:29" ht="48" x14ac:dyDescent="0.2">
      <c r="A40" s="177">
        <v>38</v>
      </c>
      <c r="B40" s="140">
        <v>2</v>
      </c>
      <c r="C40" s="178" t="str">
        <f>IF(COUNTIF(Components!$E$4:$E$989,B40)&gt;0,INDEX(Components!$G$4:$G$989, MATCH(B40,Components!$E$4:$E$989, 0)),"Enter valid code to the left")</f>
        <v>General education quality</v>
      </c>
      <c r="D40" s="140">
        <v>1</v>
      </c>
      <c r="E40" s="178" t="str">
        <f t="array" ref="E40">IF(COUNTIFS(Components!$F$4:$F$989,D40,Components!$B$4:$B$989,B40)&gt;0,INDEX(Components!$G$4:$G$989, MATCH(B40&amp;D40,Components!$B$4:$B$989&amp;Components!$F$4:$F$989,0),0),"Enter the component code on the left")</f>
        <v>teachers’ and leaders’ development</v>
      </c>
      <c r="F40" s="140">
        <v>2</v>
      </c>
      <c r="G40" s="178" t="str">
        <f t="array" ref="G40">IF(COUNTIFS(Components!$H$4:$H$989,F40, Components!$C$4:$C$989,D40,Components!$B$4:$B$989,B40)&gt;0,INDEX(Components!$I$4:$I$989, MATCH(B40&amp;D40&amp;F40,Components!$B$4:$B$989&amp;Components!$C$4:$C$989&amp;Components!$H$4:$H$989,0),0),"")</f>
        <v>teachers' training and professional development</v>
      </c>
      <c r="H40" s="138" t="s">
        <v>1215</v>
      </c>
      <c r="I40" s="138" t="s">
        <v>1228</v>
      </c>
      <c r="J40" s="141" t="s">
        <v>1229</v>
      </c>
      <c r="K40" s="141" t="s">
        <v>1230</v>
      </c>
      <c r="L40" s="181">
        <v>0</v>
      </c>
      <c r="M40" s="181">
        <v>0</v>
      </c>
      <c r="N40" s="181">
        <v>0</v>
      </c>
      <c r="O40" s="181">
        <v>40</v>
      </c>
      <c r="P40" s="181">
        <v>0</v>
      </c>
      <c r="Q40" s="202">
        <f t="shared" si="1"/>
        <v>40</v>
      </c>
      <c r="R40" s="217">
        <v>78500</v>
      </c>
      <c r="S40" s="202">
        <f t="shared" si="2"/>
        <v>0</v>
      </c>
      <c r="T40" s="202">
        <f t="shared" si="3"/>
        <v>0</v>
      </c>
      <c r="U40" s="202">
        <f t="shared" si="4"/>
        <v>0</v>
      </c>
      <c r="V40" s="202">
        <f t="shared" si="5"/>
        <v>3140000</v>
      </c>
      <c r="W40" s="202">
        <f t="shared" si="6"/>
        <v>0</v>
      </c>
      <c r="X40" s="202">
        <f t="shared" si="7"/>
        <v>3140000</v>
      </c>
      <c r="Y40" s="180" t="s">
        <v>645</v>
      </c>
      <c r="Z40" s="203" t="str">
        <f>IF(Y40&gt;0, INDEX([5]KPI!$B$2:$B$150, MATCH(Y40, [5]KPI!$A$2:$A$150, 0)), "Enter KPI Reference No. to the left")</f>
        <v>Teachers in Grades 1-12 that are licensed</v>
      </c>
      <c r="AA40" s="180" t="s">
        <v>3269</v>
      </c>
      <c r="AB40" s="213" t="s">
        <v>3288</v>
      </c>
      <c r="AC40" s="137"/>
    </row>
    <row r="41" spans="1:29" ht="48" x14ac:dyDescent="0.2">
      <c r="A41" s="177">
        <v>39</v>
      </c>
      <c r="B41" s="140">
        <v>2</v>
      </c>
      <c r="C41" s="178" t="str">
        <f>IF(COUNTIF(Components!$E$4:$E$989,B41)&gt;0,INDEX(Components!$G$4:$G$989, MATCH(B41,Components!$E$4:$E$989, 0)),"Enter valid code to the left")</f>
        <v>General education quality</v>
      </c>
      <c r="D41" s="140">
        <v>1</v>
      </c>
      <c r="E41" s="178" t="str">
        <f t="array" ref="E41">IF(COUNTIFS(Components!$F$4:$F$989,D41,Components!$B$4:$B$989,B41)&gt;0,INDEX(Components!$G$4:$G$989, MATCH(B41&amp;D41,Components!$B$4:$B$989&amp;Components!$F$4:$F$989,0),0),"Enter the component code on the left")</f>
        <v>teachers’ and leaders’ development</v>
      </c>
      <c r="F41" s="140">
        <v>2</v>
      </c>
      <c r="G41" s="178" t="str">
        <f t="array" ref="G41">IF(COUNTIFS(Components!$H$4:$H$989,F41, Components!$C$4:$C$989,D41,Components!$B$4:$B$989,B41)&gt;0,INDEX(Components!$I$4:$I$989, MATCH(B41&amp;D41&amp;F41,Components!$B$4:$B$989&amp;Components!$C$4:$C$989&amp;Components!$H$4:$H$989,0),0),"")</f>
        <v>teachers' training and professional development</v>
      </c>
      <c r="H41" s="138" t="s">
        <v>1215</v>
      </c>
      <c r="I41" s="138" t="s">
        <v>1231</v>
      </c>
      <c r="J41" s="141" t="s">
        <v>1181</v>
      </c>
      <c r="K41" s="141" t="s">
        <v>1182</v>
      </c>
      <c r="L41" s="181">
        <v>0</v>
      </c>
      <c r="M41" s="181">
        <v>0</v>
      </c>
      <c r="N41" s="181">
        <v>0</v>
      </c>
      <c r="O41" s="181">
        <v>47600</v>
      </c>
      <c r="P41" s="181">
        <v>0</v>
      </c>
      <c r="Q41" s="202">
        <f t="shared" si="1"/>
        <v>47600</v>
      </c>
      <c r="R41" s="206">
        <v>50</v>
      </c>
      <c r="S41" s="202">
        <f t="shared" si="2"/>
        <v>0</v>
      </c>
      <c r="T41" s="202">
        <f t="shared" si="3"/>
        <v>0</v>
      </c>
      <c r="U41" s="202">
        <f t="shared" si="4"/>
        <v>0</v>
      </c>
      <c r="V41" s="202">
        <f t="shared" si="5"/>
        <v>2380000</v>
      </c>
      <c r="W41" s="202">
        <f t="shared" si="6"/>
        <v>0</v>
      </c>
      <c r="X41" s="202">
        <f t="shared" si="7"/>
        <v>2380000</v>
      </c>
      <c r="Y41" s="180" t="s">
        <v>645</v>
      </c>
      <c r="Z41" s="203" t="str">
        <f>IF(Y41&gt;0, INDEX([5]KPI!$B$2:$B$150, MATCH(Y41, [5]KPI!$A$2:$A$150, 0)), "Enter KPI Reference No. to the left")</f>
        <v>Teachers in Grades 1-12 that are licensed</v>
      </c>
      <c r="AA41" s="180" t="s">
        <v>3269</v>
      </c>
      <c r="AB41" s="213" t="s">
        <v>1121</v>
      </c>
      <c r="AC41" s="137"/>
    </row>
    <row r="42" spans="1:29" ht="48" x14ac:dyDescent="0.2">
      <c r="A42" s="177">
        <v>40</v>
      </c>
      <c r="B42" s="140">
        <v>2</v>
      </c>
      <c r="C42" s="178" t="str">
        <f>IF(COUNTIF(Components!$E$4:$E$989,B42)&gt;0,INDEX(Components!$G$4:$G$989, MATCH(B42,Components!$E$4:$E$989, 0)),"Enter valid code to the left")</f>
        <v>General education quality</v>
      </c>
      <c r="D42" s="140">
        <v>1</v>
      </c>
      <c r="E42" s="178" t="str">
        <f t="array" ref="E42">IF(COUNTIFS(Components!$F$4:$F$989,D42,Components!$B$4:$B$989,B42)&gt;0,INDEX(Components!$G$4:$G$989, MATCH(B42&amp;D42,Components!$B$4:$B$989&amp;Components!$F$4:$F$989,0),0),"Enter the component code on the left")</f>
        <v>teachers’ and leaders’ development</v>
      </c>
      <c r="F42" s="140">
        <v>2</v>
      </c>
      <c r="G42" s="178" t="str">
        <f t="array" ref="G42">IF(COUNTIFS(Components!$H$4:$H$989,F42, Components!$C$4:$C$989,D42,Components!$B$4:$B$989,B42)&gt;0,INDEX(Components!$I$4:$I$989, MATCH(B42&amp;D42&amp;F42,Components!$B$4:$B$989&amp;Components!$C$4:$C$989&amp;Components!$H$4:$H$989,0),0),"")</f>
        <v>teachers' training and professional development</v>
      </c>
      <c r="H42" s="138" t="s">
        <v>1215</v>
      </c>
      <c r="I42" s="138" t="s">
        <v>1232</v>
      </c>
      <c r="J42" s="141" t="s">
        <v>1233</v>
      </c>
      <c r="K42" s="141" t="s">
        <v>1234</v>
      </c>
      <c r="L42" s="181">
        <v>0</v>
      </c>
      <c r="M42" s="181">
        <v>0</v>
      </c>
      <c r="N42" s="181">
        <v>5728</v>
      </c>
      <c r="O42" s="182">
        <v>23667</v>
      </c>
      <c r="P42" s="182">
        <v>26828</v>
      </c>
      <c r="Q42" s="202">
        <f t="shared" si="1"/>
        <v>56223</v>
      </c>
      <c r="R42" s="217">
        <v>4000</v>
      </c>
      <c r="S42" s="202">
        <f t="shared" si="2"/>
        <v>0</v>
      </c>
      <c r="T42" s="202">
        <f t="shared" si="3"/>
        <v>0</v>
      </c>
      <c r="U42" s="202">
        <f t="shared" si="4"/>
        <v>22912000</v>
      </c>
      <c r="V42" s="202">
        <f t="shared" si="5"/>
        <v>94668000</v>
      </c>
      <c r="W42" s="202">
        <f t="shared" si="6"/>
        <v>107312000</v>
      </c>
      <c r="X42" s="202">
        <f t="shared" si="7"/>
        <v>224892000</v>
      </c>
      <c r="Y42" s="180"/>
      <c r="Z42" s="203"/>
      <c r="AA42" s="180" t="s">
        <v>3269</v>
      </c>
      <c r="AB42" s="213" t="s">
        <v>3291</v>
      </c>
      <c r="AC42" s="137"/>
    </row>
    <row r="43" spans="1:29" ht="48" x14ac:dyDescent="0.2">
      <c r="A43" s="177">
        <v>41</v>
      </c>
      <c r="B43" s="140">
        <v>2</v>
      </c>
      <c r="C43" s="178" t="str">
        <f>IF(COUNTIF(Components!$E$4:$E$989,B43)&gt;0,INDEX(Components!$G$4:$G$989, MATCH(B43,Components!$E$4:$E$989, 0)),"Enter valid code to the left")</f>
        <v>General education quality</v>
      </c>
      <c r="D43" s="140">
        <v>1</v>
      </c>
      <c r="E43" s="178" t="str">
        <f t="array" ref="E43">IF(COUNTIFS(Components!$F$4:$F$989,D43,Components!$B$4:$B$989,B43)&gt;0,INDEX(Components!$G$4:$G$989, MATCH(B43&amp;D43,Components!$B$4:$B$989&amp;Components!$F$4:$F$989,0),0),"Enter the component code on the left")</f>
        <v>teachers’ and leaders’ development</v>
      </c>
      <c r="F43" s="140">
        <v>2</v>
      </c>
      <c r="G43" s="178" t="str">
        <f t="array" ref="G43">IF(COUNTIFS(Components!$H$4:$H$989,F43, Components!$C$4:$C$989,D43,Components!$B$4:$B$989,B43)&gt;0,INDEX(Components!$I$4:$I$989, MATCH(B43&amp;D43&amp;F43,Components!$B$4:$B$989&amp;Components!$C$4:$C$989&amp;Components!$H$4:$H$989,0),0),"")</f>
        <v>teachers' training and professional development</v>
      </c>
      <c r="H43" s="138" t="s">
        <v>1215</v>
      </c>
      <c r="I43" s="138" t="s">
        <v>1235</v>
      </c>
      <c r="J43" s="141" t="s">
        <v>1233</v>
      </c>
      <c r="K43" s="141" t="s">
        <v>1234</v>
      </c>
      <c r="L43" s="182">
        <v>5427</v>
      </c>
      <c r="M43" s="182">
        <v>6502</v>
      </c>
      <c r="N43" s="182">
        <v>10475</v>
      </c>
      <c r="O43" s="182">
        <v>15239</v>
      </c>
      <c r="P43" s="182">
        <v>17000</v>
      </c>
      <c r="Q43" s="202">
        <f t="shared" si="1"/>
        <v>54643</v>
      </c>
      <c r="R43" s="217">
        <v>4000</v>
      </c>
      <c r="S43" s="202">
        <f t="shared" si="2"/>
        <v>21708000</v>
      </c>
      <c r="T43" s="202">
        <f t="shared" si="3"/>
        <v>26008000</v>
      </c>
      <c r="U43" s="202">
        <f t="shared" si="4"/>
        <v>41900000</v>
      </c>
      <c r="V43" s="202">
        <f t="shared" si="5"/>
        <v>60956000</v>
      </c>
      <c r="W43" s="202">
        <f t="shared" si="6"/>
        <v>68000000</v>
      </c>
      <c r="X43" s="202">
        <f t="shared" si="7"/>
        <v>218572000</v>
      </c>
      <c r="Y43" s="180"/>
      <c r="Z43" s="203"/>
      <c r="AA43" s="180" t="s">
        <v>3269</v>
      </c>
      <c r="AB43" s="213" t="s">
        <v>3291</v>
      </c>
      <c r="AC43" s="137"/>
    </row>
    <row r="44" spans="1:29" ht="48" x14ac:dyDescent="0.2">
      <c r="A44" s="177">
        <v>42</v>
      </c>
      <c r="B44" s="140">
        <v>2</v>
      </c>
      <c r="C44" s="178" t="str">
        <f>IF(COUNTIF(Components!$E$4:$E$989,B44)&gt;0,INDEX(Components!$G$4:$G$989, MATCH(B44,Components!$E$4:$E$989, 0)),"Enter valid code to the left")</f>
        <v>General education quality</v>
      </c>
      <c r="D44" s="140">
        <v>1</v>
      </c>
      <c r="E44" s="178" t="str">
        <f t="array" ref="E44">IF(COUNTIFS(Components!$F$4:$F$989,D44,Components!$B$4:$B$989,B44)&gt;0,INDEX(Components!$G$4:$G$989, MATCH(B44&amp;D44,Components!$B$4:$B$989&amp;Components!$F$4:$F$989,0),0),"Enter the component code on the left")</f>
        <v>teachers’ and leaders’ development</v>
      </c>
      <c r="F44" s="140">
        <v>2</v>
      </c>
      <c r="G44" s="178" t="str">
        <f t="array" ref="G44">IF(COUNTIFS(Components!$H$4:$H$989,F44, Components!$C$4:$C$989,D44,Components!$B$4:$B$989,B44)&gt;0,INDEX(Components!$I$4:$I$989, MATCH(B44&amp;D44&amp;F44,Components!$B$4:$B$989&amp;Components!$C$4:$C$989&amp;Components!$H$4:$H$989,0),0),"")</f>
        <v>teachers' training and professional development</v>
      </c>
      <c r="H44" s="138" t="s">
        <v>1215</v>
      </c>
      <c r="I44" s="138" t="s">
        <v>1236</v>
      </c>
      <c r="J44" s="141" t="s">
        <v>1233</v>
      </c>
      <c r="K44" s="141" t="s">
        <v>1234</v>
      </c>
      <c r="L44" s="181">
        <v>0</v>
      </c>
      <c r="M44" s="181">
        <v>0</v>
      </c>
      <c r="N44" s="181">
        <v>0</v>
      </c>
      <c r="O44" s="182">
        <v>1312</v>
      </c>
      <c r="P44" s="182">
        <v>3941</v>
      </c>
      <c r="Q44" s="202">
        <f t="shared" si="1"/>
        <v>5253</v>
      </c>
      <c r="R44" s="217">
        <v>4000</v>
      </c>
      <c r="S44" s="202">
        <f t="shared" si="2"/>
        <v>0</v>
      </c>
      <c r="T44" s="202">
        <f t="shared" si="3"/>
        <v>0</v>
      </c>
      <c r="U44" s="202">
        <f t="shared" si="4"/>
        <v>0</v>
      </c>
      <c r="V44" s="202">
        <f t="shared" si="5"/>
        <v>5248000</v>
      </c>
      <c r="W44" s="202">
        <f t="shared" si="6"/>
        <v>15764000</v>
      </c>
      <c r="X44" s="202">
        <f t="shared" si="7"/>
        <v>21012000</v>
      </c>
      <c r="Y44" s="180"/>
      <c r="Z44" s="203"/>
      <c r="AA44" s="180" t="s">
        <v>3269</v>
      </c>
      <c r="AB44" s="213" t="s">
        <v>3291</v>
      </c>
      <c r="AC44" s="137"/>
    </row>
    <row r="45" spans="1:29" ht="48" x14ac:dyDescent="0.2">
      <c r="A45" s="177">
        <v>43</v>
      </c>
      <c r="B45" s="140">
        <v>2</v>
      </c>
      <c r="C45" s="178" t="str">
        <f>IF(COUNTIF(Components!$E$4:$E$989,B45)&gt;0,INDEX(Components!$G$4:$G$989, MATCH(B45,Components!$E$4:$E$989, 0)),"Enter valid code to the left")</f>
        <v>General education quality</v>
      </c>
      <c r="D45" s="140">
        <v>1</v>
      </c>
      <c r="E45" s="178" t="str">
        <f t="array" ref="E45">IF(COUNTIFS(Components!$F$4:$F$989,D45,Components!$B$4:$B$989,B45)&gt;0,INDEX(Components!$G$4:$G$989, MATCH(B45&amp;D45,Components!$B$4:$B$989&amp;Components!$F$4:$F$989,0),0),"Enter the component code on the left")</f>
        <v>teachers’ and leaders’ development</v>
      </c>
      <c r="F45" s="140">
        <v>2</v>
      </c>
      <c r="G45" s="178" t="str">
        <f t="array" ref="G45">IF(COUNTIFS(Components!$H$4:$H$989,F45, Components!$C$4:$C$989,D45,Components!$B$4:$B$989,B45)&gt;0,INDEX(Components!$I$4:$I$989, MATCH(B45&amp;D45&amp;F45,Components!$B$4:$B$989&amp;Components!$C$4:$C$989&amp;Components!$H$4:$H$989,0),0),"")</f>
        <v>teachers' training and professional development</v>
      </c>
      <c r="H45" s="138" t="s">
        <v>1215</v>
      </c>
      <c r="I45" s="138" t="s">
        <v>1237</v>
      </c>
      <c r="J45" s="141" t="s">
        <v>1233</v>
      </c>
      <c r="K45" s="141" t="s">
        <v>1234</v>
      </c>
      <c r="L45" s="181">
        <v>0</v>
      </c>
      <c r="M45" s="181">
        <v>0</v>
      </c>
      <c r="N45" s="181">
        <v>0</v>
      </c>
      <c r="O45" s="182">
        <v>1283</v>
      </c>
      <c r="P45" s="182">
        <v>4445</v>
      </c>
      <c r="Q45" s="202">
        <f t="shared" si="1"/>
        <v>5728</v>
      </c>
      <c r="R45" s="217">
        <v>4000</v>
      </c>
      <c r="S45" s="202">
        <f t="shared" si="2"/>
        <v>0</v>
      </c>
      <c r="T45" s="202">
        <f t="shared" si="3"/>
        <v>0</v>
      </c>
      <c r="U45" s="202">
        <f t="shared" si="4"/>
        <v>0</v>
      </c>
      <c r="V45" s="202">
        <f t="shared" si="5"/>
        <v>5132000</v>
      </c>
      <c r="W45" s="202">
        <f t="shared" si="6"/>
        <v>17780000</v>
      </c>
      <c r="X45" s="202">
        <f t="shared" si="7"/>
        <v>22912000</v>
      </c>
      <c r="Y45" s="180"/>
      <c r="Z45" s="203"/>
      <c r="AA45" s="180" t="s">
        <v>3269</v>
      </c>
      <c r="AB45" s="213" t="s">
        <v>3291</v>
      </c>
      <c r="AC45" s="137"/>
    </row>
    <row r="46" spans="1:29" ht="48" x14ac:dyDescent="0.2">
      <c r="A46" s="177">
        <v>44</v>
      </c>
      <c r="B46" s="140">
        <v>2</v>
      </c>
      <c r="C46" s="178" t="str">
        <f>IF(COUNTIF(Components!$E$4:$E$989,B46)&gt;0,INDEX(Components!$G$4:$G$989, MATCH(B46,Components!$E$4:$E$989, 0)),"Enter valid code to the left")</f>
        <v>General education quality</v>
      </c>
      <c r="D46" s="140">
        <v>1</v>
      </c>
      <c r="E46" s="178" t="str">
        <f t="array" ref="E46">IF(COUNTIFS(Components!$F$4:$F$989,D46,Components!$B$4:$B$989,B46)&gt;0,INDEX(Components!$G$4:$G$989, MATCH(B46&amp;D46,Components!$B$4:$B$989&amp;Components!$F$4:$F$989,0),0),"Enter the component code on the left")</f>
        <v>teachers’ and leaders’ development</v>
      </c>
      <c r="F46" s="140">
        <v>2</v>
      </c>
      <c r="G46" s="178" t="str">
        <f t="array" ref="G46">IF(COUNTIFS(Components!$H$4:$H$989,F46, Components!$C$4:$C$989,D46,Components!$B$4:$B$989,B46)&gt;0,INDEX(Components!$I$4:$I$989, MATCH(B46&amp;D46&amp;F46,Components!$B$4:$B$989&amp;Components!$C$4:$C$989&amp;Components!$H$4:$H$989,0),0),"")</f>
        <v>teachers' training and professional development</v>
      </c>
      <c r="H46" s="138" t="s">
        <v>1215</v>
      </c>
      <c r="I46" s="138" t="s">
        <v>1238</v>
      </c>
      <c r="J46" s="141" t="s">
        <v>1233</v>
      </c>
      <c r="K46" s="141" t="s">
        <v>1234</v>
      </c>
      <c r="L46" s="182">
        <v>88755</v>
      </c>
      <c r="M46" s="182">
        <v>86494</v>
      </c>
      <c r="N46" s="182">
        <v>87957</v>
      </c>
      <c r="O46" s="182">
        <v>88545</v>
      </c>
      <c r="P46" s="182">
        <v>91016</v>
      </c>
      <c r="Q46" s="202">
        <f t="shared" si="1"/>
        <v>442767</v>
      </c>
      <c r="R46" s="217">
        <v>4000</v>
      </c>
      <c r="S46" s="202">
        <f t="shared" si="2"/>
        <v>355020000</v>
      </c>
      <c r="T46" s="202">
        <f t="shared" si="3"/>
        <v>345976000</v>
      </c>
      <c r="U46" s="202">
        <f t="shared" si="4"/>
        <v>351828000</v>
      </c>
      <c r="V46" s="202">
        <f t="shared" si="5"/>
        <v>354180000</v>
      </c>
      <c r="W46" s="202">
        <f t="shared" si="6"/>
        <v>364064000</v>
      </c>
      <c r="X46" s="202">
        <f t="shared" si="7"/>
        <v>1771068000</v>
      </c>
      <c r="Y46" s="180" t="s">
        <v>645</v>
      </c>
      <c r="Z46" s="203" t="str">
        <f>IF(Y46&gt;0, INDEX([5]KPI!$B$2:$B$150, MATCH(Y46, [5]KPI!$A$2:$A$150, 0)), "Enter KPI Reference No. to the left")</f>
        <v>Teachers in Grades 1-12 that are licensed</v>
      </c>
      <c r="AA46" s="180" t="s">
        <v>3269</v>
      </c>
      <c r="AB46" s="213" t="s">
        <v>3291</v>
      </c>
      <c r="AC46" s="137"/>
    </row>
    <row r="47" spans="1:29" ht="48" x14ac:dyDescent="0.2">
      <c r="A47" s="177">
        <v>45</v>
      </c>
      <c r="B47" s="140">
        <v>2</v>
      </c>
      <c r="C47" s="178" t="str">
        <f>IF(COUNTIF(Components!$E$4:$E$989,B47)&gt;0,INDEX(Components!$G$4:$G$989, MATCH(B47,Components!$E$4:$E$989, 0)),"Enter valid code to the left")</f>
        <v>General education quality</v>
      </c>
      <c r="D47" s="140">
        <v>1</v>
      </c>
      <c r="E47" s="178" t="str">
        <f t="array" ref="E47">IF(COUNTIFS(Components!$F$4:$F$989,D47,Components!$B$4:$B$989,B47)&gt;0,INDEX(Components!$G$4:$G$989, MATCH(B47&amp;D47,Components!$B$4:$B$989&amp;Components!$F$4:$F$989,0),0),"Enter the component code on the left")</f>
        <v>teachers’ and leaders’ development</v>
      </c>
      <c r="F47" s="140">
        <v>2</v>
      </c>
      <c r="G47" s="178" t="str">
        <f t="array" ref="G47">IF(COUNTIFS(Components!$H$4:$H$989,F47, Components!$C$4:$C$989,D47,Components!$B$4:$B$989,B47)&gt;0,INDEX(Components!$I$4:$I$989, MATCH(B47&amp;D47&amp;F47,Components!$B$4:$B$989&amp;Components!$C$4:$C$989&amp;Components!$H$4:$H$989,0),0),"")</f>
        <v>teachers' training and professional development</v>
      </c>
      <c r="H47" s="138" t="s">
        <v>1215</v>
      </c>
      <c r="I47" s="138" t="s">
        <v>1239</v>
      </c>
      <c r="J47" s="141" t="s">
        <v>1233</v>
      </c>
      <c r="K47" s="141" t="s">
        <v>1234</v>
      </c>
      <c r="L47" s="182">
        <v>16887</v>
      </c>
      <c r="M47" s="182">
        <v>18638</v>
      </c>
      <c r="N47" s="182">
        <v>14182</v>
      </c>
      <c r="O47" s="182">
        <v>23081</v>
      </c>
      <c r="P47" s="182">
        <v>43871</v>
      </c>
      <c r="Q47" s="202">
        <f t="shared" si="1"/>
        <v>116659</v>
      </c>
      <c r="R47" s="217">
        <v>4000</v>
      </c>
      <c r="S47" s="202">
        <f t="shared" si="2"/>
        <v>67548000</v>
      </c>
      <c r="T47" s="202">
        <f t="shared" si="3"/>
        <v>74552000</v>
      </c>
      <c r="U47" s="202">
        <f t="shared" si="4"/>
        <v>56728000</v>
      </c>
      <c r="V47" s="202">
        <f t="shared" si="5"/>
        <v>92324000</v>
      </c>
      <c r="W47" s="202">
        <f t="shared" si="6"/>
        <v>175484000</v>
      </c>
      <c r="X47" s="202">
        <f t="shared" si="7"/>
        <v>466636000</v>
      </c>
      <c r="Y47" s="180" t="s">
        <v>645</v>
      </c>
      <c r="Z47" s="203" t="str">
        <f>IF(Y47&gt;0, INDEX([5]KPI!$B$2:$B$150, MATCH(Y47, [5]KPI!$A$2:$A$150, 0)), "Enter KPI Reference No. to the left")</f>
        <v>Teachers in Grades 1-12 that are licensed</v>
      </c>
      <c r="AA47" s="180" t="s">
        <v>3269</v>
      </c>
      <c r="AB47" s="213" t="s">
        <v>3292</v>
      </c>
      <c r="AC47" s="137"/>
    </row>
    <row r="48" spans="1:29" ht="48" x14ac:dyDescent="0.2">
      <c r="A48" s="177">
        <v>46</v>
      </c>
      <c r="B48" s="140">
        <v>2</v>
      </c>
      <c r="C48" s="178" t="str">
        <f>IF(COUNTIF(Components!$E$4:$E$989,B48)&gt;0,INDEX(Components!$G$4:$G$989, MATCH(B48,Components!$E$4:$E$989, 0)),"Enter valid code to the left")</f>
        <v>General education quality</v>
      </c>
      <c r="D48" s="140">
        <v>1</v>
      </c>
      <c r="E48" s="178" t="str">
        <f t="array" ref="E48">IF(COUNTIFS(Components!$F$4:$F$989,D48,Components!$B$4:$B$989,B48)&gt;0,INDEX(Components!$G$4:$G$989, MATCH(B48&amp;D48,Components!$B$4:$B$989&amp;Components!$F$4:$F$989,0),0),"Enter the component code on the left")</f>
        <v>teachers’ and leaders’ development</v>
      </c>
      <c r="F48" s="140">
        <v>2</v>
      </c>
      <c r="G48" s="178" t="str">
        <f t="array" ref="G48">IF(COUNTIFS(Components!$H$4:$H$989,F48, Components!$C$4:$C$989,D48,Components!$B$4:$B$989,B48)&gt;0,INDEX(Components!$I$4:$I$989, MATCH(B48&amp;D48&amp;F48,Components!$B$4:$B$989&amp;Components!$C$4:$C$989&amp;Components!$H$4:$H$989,0),0),"")</f>
        <v>teachers' training and professional development</v>
      </c>
      <c r="H48" s="138" t="s">
        <v>1215</v>
      </c>
      <c r="I48" s="138" t="s">
        <v>1240</v>
      </c>
      <c r="J48" s="141" t="s">
        <v>1233</v>
      </c>
      <c r="K48" s="141" t="s">
        <v>1234</v>
      </c>
      <c r="L48" s="182">
        <v>103650</v>
      </c>
      <c r="M48" s="182">
        <v>111922</v>
      </c>
      <c r="N48" s="182">
        <v>114069</v>
      </c>
      <c r="O48" s="182">
        <v>120572</v>
      </c>
      <c r="P48" s="182">
        <v>96637</v>
      </c>
      <c r="Q48" s="202">
        <f t="shared" si="1"/>
        <v>546850</v>
      </c>
      <c r="R48" s="217">
        <v>4000</v>
      </c>
      <c r="S48" s="202">
        <f t="shared" si="2"/>
        <v>414600000</v>
      </c>
      <c r="T48" s="202">
        <f t="shared" si="3"/>
        <v>447688000</v>
      </c>
      <c r="U48" s="202">
        <f t="shared" si="4"/>
        <v>456276000</v>
      </c>
      <c r="V48" s="202">
        <f t="shared" si="5"/>
        <v>482288000</v>
      </c>
      <c r="W48" s="202">
        <f t="shared" si="6"/>
        <v>386548000</v>
      </c>
      <c r="X48" s="202">
        <f t="shared" si="7"/>
        <v>2187400000</v>
      </c>
      <c r="Y48" s="180" t="s">
        <v>645</v>
      </c>
      <c r="Z48" s="203" t="str">
        <f>IF(Y48&gt;0, INDEX([5]KPI!$B$2:$B$150, MATCH(Y48, [5]KPI!$A$2:$A$150, 0)), "Enter KPI Reference No. to the left")</f>
        <v>Teachers in Grades 1-12 that are licensed</v>
      </c>
      <c r="AA48" s="180" t="s">
        <v>3269</v>
      </c>
      <c r="AB48" s="213" t="s">
        <v>3291</v>
      </c>
      <c r="AC48" s="137"/>
    </row>
    <row r="49" spans="1:29" ht="48" x14ac:dyDescent="0.2">
      <c r="A49" s="177">
        <v>47</v>
      </c>
      <c r="B49" s="140">
        <v>2</v>
      </c>
      <c r="C49" s="178" t="str">
        <f>IF(COUNTIF(Components!$E$4:$E$989,B49)&gt;0,INDEX(Components!$G$4:$G$989, MATCH(B49,Components!$E$4:$E$989, 0)),"Enter valid code to the left")</f>
        <v>General education quality</v>
      </c>
      <c r="D49" s="140">
        <v>1</v>
      </c>
      <c r="E49" s="178" t="str">
        <f t="array" ref="E49">IF(COUNTIFS(Components!$F$4:$F$989,D49,Components!$B$4:$B$989,B49)&gt;0,INDEX(Components!$G$4:$G$989, MATCH(B49&amp;D49,Components!$B$4:$B$989&amp;Components!$F$4:$F$989,0),0),"Enter the component code on the left")</f>
        <v>teachers’ and leaders’ development</v>
      </c>
      <c r="F49" s="140">
        <v>2</v>
      </c>
      <c r="G49" s="178" t="str">
        <f t="array" ref="G49">IF(COUNTIFS(Components!$H$4:$H$989,F49, Components!$C$4:$C$989,D49,Components!$B$4:$B$989,B49)&gt;0,INDEX(Components!$I$4:$I$989, MATCH(B49&amp;D49&amp;F49,Components!$B$4:$B$989&amp;Components!$C$4:$C$989&amp;Components!$H$4:$H$989,0),0),"")</f>
        <v>teachers' training and professional development</v>
      </c>
      <c r="H49" s="138" t="s">
        <v>1215</v>
      </c>
      <c r="I49" s="138" t="s">
        <v>1241</v>
      </c>
      <c r="J49" s="141" t="s">
        <v>1233</v>
      </c>
      <c r="K49" s="141" t="s">
        <v>1234</v>
      </c>
      <c r="L49" s="182">
        <v>48225</v>
      </c>
      <c r="M49" s="182">
        <v>37943</v>
      </c>
      <c r="N49" s="182">
        <v>29102</v>
      </c>
      <c r="O49" s="182">
        <v>17207</v>
      </c>
      <c r="P49" s="182">
        <v>2867</v>
      </c>
      <c r="Q49" s="202">
        <f t="shared" si="1"/>
        <v>135344</v>
      </c>
      <c r="R49" s="217">
        <v>4000</v>
      </c>
      <c r="S49" s="202">
        <f t="shared" si="2"/>
        <v>192900000</v>
      </c>
      <c r="T49" s="202">
        <f t="shared" si="3"/>
        <v>151772000</v>
      </c>
      <c r="U49" s="202">
        <f t="shared" si="4"/>
        <v>116408000</v>
      </c>
      <c r="V49" s="202">
        <f t="shared" si="5"/>
        <v>68828000</v>
      </c>
      <c r="W49" s="202">
        <f t="shared" si="6"/>
        <v>11468000</v>
      </c>
      <c r="X49" s="202">
        <f t="shared" si="7"/>
        <v>541376000</v>
      </c>
      <c r="Y49" s="180" t="s">
        <v>645</v>
      </c>
      <c r="Z49" s="203" t="str">
        <f>IF(Y49&gt;0, INDEX([5]KPI!$B$2:$B$150, MATCH(Y49, [5]KPI!$A$2:$A$150, 0)), "Enter KPI Reference No. to the left")</f>
        <v>Teachers in Grades 1-12 that are licensed</v>
      </c>
      <c r="AA49" s="180" t="s">
        <v>3269</v>
      </c>
      <c r="AB49" s="213" t="s">
        <v>3292</v>
      </c>
      <c r="AC49" s="137"/>
    </row>
    <row r="50" spans="1:29" ht="48" x14ac:dyDescent="0.2">
      <c r="A50" s="177">
        <v>48</v>
      </c>
      <c r="B50" s="140">
        <v>2</v>
      </c>
      <c r="C50" s="178" t="str">
        <f>IF(COUNTIF(Components!$E$4:$E$989,B50)&gt;0,INDEX(Components!$G$4:$G$989, MATCH(B50,Components!$E$4:$E$989, 0)),"Enter valid code to the left")</f>
        <v>General education quality</v>
      </c>
      <c r="D50" s="140">
        <v>1</v>
      </c>
      <c r="E50" s="178" t="str">
        <f t="array" ref="E50">IF(COUNTIFS(Components!$F$4:$F$989,D50,Components!$B$4:$B$989,B50)&gt;0,INDEX(Components!$G$4:$G$989, MATCH(B50&amp;D50,Components!$B$4:$B$989&amp;Components!$F$4:$F$989,0),0),"Enter the component code on the left")</f>
        <v>teachers’ and leaders’ development</v>
      </c>
      <c r="F50" s="140">
        <v>2</v>
      </c>
      <c r="G50" s="178" t="str">
        <f t="array" ref="G50">IF(COUNTIFS(Components!$H$4:$H$989,F50, Components!$C$4:$C$989,D50,Components!$B$4:$B$989,B50)&gt;0,INDEX(Components!$I$4:$I$989, MATCH(B50&amp;D50&amp;F50,Components!$B$4:$B$989&amp;Components!$C$4:$C$989&amp;Components!$H$4:$H$989,0),0),"")</f>
        <v>teachers' training and professional development</v>
      </c>
      <c r="H50" s="138" t="s">
        <v>1215</v>
      </c>
      <c r="I50" s="138" t="s">
        <v>1242</v>
      </c>
      <c r="J50" s="141" t="s">
        <v>1233</v>
      </c>
      <c r="K50" s="141" t="s">
        <v>1234</v>
      </c>
      <c r="L50" s="182">
        <v>8326</v>
      </c>
      <c r="M50" s="182">
        <v>16964</v>
      </c>
      <c r="N50" s="182">
        <v>31130</v>
      </c>
      <c r="O50" s="182">
        <v>40023</v>
      </c>
      <c r="P50" s="182">
        <v>52191</v>
      </c>
      <c r="Q50" s="202">
        <f t="shared" si="1"/>
        <v>148634</v>
      </c>
      <c r="R50" s="217">
        <v>4000</v>
      </c>
      <c r="S50" s="202">
        <f t="shared" si="2"/>
        <v>33304000</v>
      </c>
      <c r="T50" s="202">
        <f t="shared" si="3"/>
        <v>67856000</v>
      </c>
      <c r="U50" s="202">
        <f t="shared" si="4"/>
        <v>124520000</v>
      </c>
      <c r="V50" s="202">
        <f t="shared" si="5"/>
        <v>160092000</v>
      </c>
      <c r="W50" s="202">
        <f t="shared" si="6"/>
        <v>208764000</v>
      </c>
      <c r="X50" s="202">
        <f t="shared" si="7"/>
        <v>594536000</v>
      </c>
      <c r="Y50" s="180"/>
      <c r="Z50" s="203"/>
      <c r="AA50" s="180" t="s">
        <v>3269</v>
      </c>
      <c r="AB50" s="213" t="s">
        <v>3292</v>
      </c>
      <c r="AC50" s="137"/>
    </row>
    <row r="51" spans="1:29" ht="48" x14ac:dyDescent="0.2">
      <c r="A51" s="177">
        <v>49</v>
      </c>
      <c r="B51" s="140">
        <v>2</v>
      </c>
      <c r="C51" s="178" t="str">
        <f>IF(COUNTIF(Components!$E$4:$E$989,B51)&gt;0,INDEX(Components!$G$4:$G$989, MATCH(B51,Components!$E$4:$E$989, 0)),"Enter valid code to the left")</f>
        <v>General education quality</v>
      </c>
      <c r="D51" s="140">
        <v>1</v>
      </c>
      <c r="E51" s="178" t="str">
        <f t="array" ref="E51">IF(COUNTIFS(Components!$F$4:$F$989,D51,Components!$B$4:$B$989,B51)&gt;0,INDEX(Components!$G$4:$G$989, MATCH(B51&amp;D51,Components!$B$4:$B$989&amp;Components!$F$4:$F$989,0),0),"Enter the component code on the left")</f>
        <v>teachers’ and leaders’ development</v>
      </c>
      <c r="F51" s="140">
        <v>2</v>
      </c>
      <c r="G51" s="178" t="str">
        <f t="array" ref="G51">IF(COUNTIFS(Components!$H$4:$H$989,F51, Components!$C$4:$C$989,D51,Components!$B$4:$B$989,B51)&gt;0,INDEX(Components!$I$4:$I$989, MATCH(B51&amp;D51&amp;F51,Components!$B$4:$B$989&amp;Components!$C$4:$C$989&amp;Components!$H$4:$H$989,0),0),"")</f>
        <v>teachers' training and professional development</v>
      </c>
      <c r="H51" s="138" t="s">
        <v>1215</v>
      </c>
      <c r="I51" s="138" t="s">
        <v>1243</v>
      </c>
      <c r="J51" s="141" t="s">
        <v>1233</v>
      </c>
      <c r="K51" s="141" t="s">
        <v>1234</v>
      </c>
      <c r="L51" s="182">
        <v>12329</v>
      </c>
      <c r="M51" s="182">
        <v>14014</v>
      </c>
      <c r="N51" s="182">
        <v>16254</v>
      </c>
      <c r="O51" s="182">
        <v>18000</v>
      </c>
      <c r="P51" s="182">
        <v>20000</v>
      </c>
      <c r="Q51" s="202">
        <f t="shared" si="1"/>
        <v>80597</v>
      </c>
      <c r="R51" s="217">
        <v>10000</v>
      </c>
      <c r="S51" s="202">
        <f t="shared" si="2"/>
        <v>123290000</v>
      </c>
      <c r="T51" s="202">
        <f t="shared" si="3"/>
        <v>140140000</v>
      </c>
      <c r="U51" s="202">
        <f t="shared" si="4"/>
        <v>162540000</v>
      </c>
      <c r="V51" s="202">
        <f t="shared" si="5"/>
        <v>180000000</v>
      </c>
      <c r="W51" s="202">
        <f t="shared" si="6"/>
        <v>200000000</v>
      </c>
      <c r="X51" s="202">
        <f t="shared" si="7"/>
        <v>805970000</v>
      </c>
      <c r="Y51" s="180" t="s">
        <v>645</v>
      </c>
      <c r="Z51" s="203" t="str">
        <f>IF(Y51&gt;0, INDEX([5]KPI!$B$2:$B$150, MATCH(Y51, [5]KPI!$A$2:$A$150, 0)), "Enter KPI Reference No. to the left")</f>
        <v>Teachers in Grades 1-12 that are licensed</v>
      </c>
      <c r="AA51" s="180" t="s">
        <v>3269</v>
      </c>
      <c r="AB51" s="213" t="s">
        <v>3292</v>
      </c>
      <c r="AC51" s="137"/>
    </row>
    <row r="52" spans="1:29" ht="48" x14ac:dyDescent="0.2">
      <c r="A52" s="177">
        <v>50</v>
      </c>
      <c r="B52" s="140">
        <v>2</v>
      </c>
      <c r="C52" s="178" t="str">
        <f>IF(COUNTIF(Components!$E$4:$E$989,B52)&gt;0,INDEX(Components!$G$4:$G$989, MATCH(B52,Components!$E$4:$E$989, 0)),"Enter valid code to the left")</f>
        <v>General education quality</v>
      </c>
      <c r="D52" s="140">
        <v>1</v>
      </c>
      <c r="E52" s="178" t="str">
        <f t="array" ref="E52">IF(COUNTIFS(Components!$F$4:$F$989,D52,Components!$B$4:$B$989,B52)&gt;0,INDEX(Components!$G$4:$G$989, MATCH(B52&amp;D52,Components!$B$4:$B$989&amp;Components!$F$4:$F$989,0),0),"Enter the component code on the left")</f>
        <v>teachers’ and leaders’ development</v>
      </c>
      <c r="F52" s="140">
        <v>2</v>
      </c>
      <c r="G52" s="178" t="str">
        <f t="array" ref="G52">IF(COUNTIFS(Components!$H$4:$H$989,F52, Components!$C$4:$C$989,D52,Components!$B$4:$B$989,B52)&gt;0,INDEX(Components!$I$4:$I$989, MATCH(B52&amp;D52&amp;F52,Components!$B$4:$B$989&amp;Components!$C$4:$C$989&amp;Components!$H$4:$H$989,0),0),"")</f>
        <v>teachers' training and professional development</v>
      </c>
      <c r="H52" s="138" t="s">
        <v>1215</v>
      </c>
      <c r="I52" s="138" t="s">
        <v>1244</v>
      </c>
      <c r="J52" s="141" t="s">
        <v>1195</v>
      </c>
      <c r="K52" s="141" t="s">
        <v>1140</v>
      </c>
      <c r="L52" s="181">
        <v>2</v>
      </c>
      <c r="M52" s="181">
        <v>2</v>
      </c>
      <c r="N52" s="181">
        <v>2</v>
      </c>
      <c r="O52" s="181">
        <v>2</v>
      </c>
      <c r="P52" s="181">
        <v>2</v>
      </c>
      <c r="Q52" s="202">
        <f t="shared" si="1"/>
        <v>10</v>
      </c>
      <c r="R52" s="217">
        <v>49664</v>
      </c>
      <c r="S52" s="202">
        <f t="shared" si="2"/>
        <v>99328</v>
      </c>
      <c r="T52" s="202">
        <f t="shared" si="3"/>
        <v>99328</v>
      </c>
      <c r="U52" s="202">
        <f t="shared" si="4"/>
        <v>99328</v>
      </c>
      <c r="V52" s="202">
        <f t="shared" si="5"/>
        <v>99328</v>
      </c>
      <c r="W52" s="202">
        <f t="shared" si="6"/>
        <v>99328</v>
      </c>
      <c r="X52" s="202">
        <f t="shared" si="7"/>
        <v>496640</v>
      </c>
      <c r="Y52" s="180" t="s">
        <v>645</v>
      </c>
      <c r="Z52" s="203" t="str">
        <f>IF(Y52&gt;0, INDEX([5]KPI!$B$2:$B$150, MATCH(Y52, [5]KPI!$A$2:$A$150, 0)), "Enter KPI Reference No. to the left")</f>
        <v>Teachers in Grades 1-12 that are licensed</v>
      </c>
      <c r="AA52" s="180" t="s">
        <v>3269</v>
      </c>
      <c r="AB52" s="213" t="s">
        <v>3287</v>
      </c>
      <c r="AC52" s="137"/>
    </row>
    <row r="53" spans="1:29" ht="48" x14ac:dyDescent="0.2">
      <c r="A53" s="177">
        <v>51</v>
      </c>
      <c r="B53" s="140">
        <v>2</v>
      </c>
      <c r="C53" s="178" t="str">
        <f>IF(COUNTIF(Components!$E$4:$E$989,B53)&gt;0,INDEX(Components!$G$4:$G$989, MATCH(B53,Components!$E$4:$E$989, 0)),"Enter valid code to the left")</f>
        <v>General education quality</v>
      </c>
      <c r="D53" s="140">
        <v>1</v>
      </c>
      <c r="E53" s="178" t="str">
        <f t="array" ref="E53">IF(COUNTIFS(Components!$F$4:$F$989,D53,Components!$B$4:$B$989,B53)&gt;0,INDEX(Components!$G$4:$G$989, MATCH(B53&amp;D53,Components!$B$4:$B$989&amp;Components!$F$4:$F$989,0),0),"Enter the component code on the left")</f>
        <v>teachers’ and leaders’ development</v>
      </c>
      <c r="F53" s="140">
        <v>2</v>
      </c>
      <c r="G53" s="178" t="str">
        <f t="array" ref="G53">IF(COUNTIFS(Components!$H$4:$H$989,F53, Components!$C$4:$C$989,D53,Components!$B$4:$B$989,B53)&gt;0,INDEX(Components!$I$4:$I$989, MATCH(B53&amp;D53&amp;F53,Components!$B$4:$B$989&amp;Components!$C$4:$C$989&amp;Components!$H$4:$H$989,0),0),"")</f>
        <v>teachers' training and professional development</v>
      </c>
      <c r="H53" s="138" t="s">
        <v>1215</v>
      </c>
      <c r="I53" s="138" t="s">
        <v>1245</v>
      </c>
      <c r="J53" s="141" t="s">
        <v>1195</v>
      </c>
      <c r="K53" s="141" t="s">
        <v>1140</v>
      </c>
      <c r="L53" s="181">
        <v>22</v>
      </c>
      <c r="M53" s="181">
        <v>22</v>
      </c>
      <c r="N53" s="181">
        <v>22</v>
      </c>
      <c r="O53" s="181">
        <v>22</v>
      </c>
      <c r="P53" s="181">
        <v>22</v>
      </c>
      <c r="Q53" s="202">
        <f t="shared" si="1"/>
        <v>110</v>
      </c>
      <c r="R53" s="217">
        <v>49664</v>
      </c>
      <c r="S53" s="202">
        <f t="shared" si="2"/>
        <v>1092608</v>
      </c>
      <c r="T53" s="202">
        <f t="shared" si="3"/>
        <v>1092608</v>
      </c>
      <c r="U53" s="202">
        <f t="shared" si="4"/>
        <v>1092608</v>
      </c>
      <c r="V53" s="202">
        <f t="shared" si="5"/>
        <v>1092608</v>
      </c>
      <c r="W53" s="202">
        <f t="shared" si="6"/>
        <v>1092608</v>
      </c>
      <c r="X53" s="202">
        <f t="shared" si="7"/>
        <v>5463040</v>
      </c>
      <c r="Y53" s="180" t="s">
        <v>645</v>
      </c>
      <c r="Z53" s="203" t="str">
        <f>IF(Y53&gt;0, INDEX([5]KPI!$B$2:$B$150, MATCH(Y53, [5]KPI!$A$2:$A$150, 0)), "Enter KPI Reference No. to the left")</f>
        <v>Teachers in Grades 1-12 that are licensed</v>
      </c>
      <c r="AA53" s="180" t="s">
        <v>3269</v>
      </c>
      <c r="AB53" s="213" t="s">
        <v>769</v>
      </c>
      <c r="AC53" s="137"/>
    </row>
    <row r="54" spans="1:29" ht="48" x14ac:dyDescent="0.2">
      <c r="A54" s="177">
        <v>52</v>
      </c>
      <c r="B54" s="140">
        <v>2</v>
      </c>
      <c r="C54" s="178" t="str">
        <f>IF(COUNTIF(Components!$E$4:$E$989,B54)&gt;0,INDEX(Components!$G$4:$G$989, MATCH(B54,Components!$E$4:$E$989, 0)),"Enter valid code to the left")</f>
        <v>General education quality</v>
      </c>
      <c r="D54" s="140">
        <v>1</v>
      </c>
      <c r="E54" s="178" t="str">
        <f t="array" ref="E54">IF(COUNTIFS(Components!$F$4:$F$989,D54,Components!$B$4:$B$989,B54)&gt;0,INDEX(Components!$G$4:$G$989, MATCH(B54&amp;D54,Components!$B$4:$B$989&amp;Components!$F$4:$F$989,0),0),"Enter the component code on the left")</f>
        <v>teachers’ and leaders’ development</v>
      </c>
      <c r="F54" s="140">
        <v>2</v>
      </c>
      <c r="G54" s="178" t="str">
        <f t="array" ref="G54">IF(COUNTIFS(Components!$H$4:$H$989,F54, Components!$C$4:$C$989,D54,Components!$B$4:$B$989,B54)&gt;0,INDEX(Components!$I$4:$I$989, MATCH(B54&amp;D54&amp;F54,Components!$B$4:$B$989&amp;Components!$C$4:$C$989&amp;Components!$H$4:$H$989,0),0),"")</f>
        <v>teachers' training and professional development</v>
      </c>
      <c r="H54" s="138" t="s">
        <v>1215</v>
      </c>
      <c r="I54" s="138" t="s">
        <v>1246</v>
      </c>
      <c r="J54" s="141" t="s">
        <v>1247</v>
      </c>
      <c r="K54" s="141" t="s">
        <v>1248</v>
      </c>
      <c r="L54" s="181">
        <v>0</v>
      </c>
      <c r="M54" s="181">
        <v>1</v>
      </c>
      <c r="N54" s="181">
        <v>0</v>
      </c>
      <c r="O54" s="181">
        <v>0</v>
      </c>
      <c r="P54" s="181">
        <v>0</v>
      </c>
      <c r="Q54" s="202">
        <f t="shared" si="1"/>
        <v>1</v>
      </c>
      <c r="R54" s="217">
        <v>624000</v>
      </c>
      <c r="S54" s="202">
        <f t="shared" si="2"/>
        <v>0</v>
      </c>
      <c r="T54" s="202">
        <f t="shared" si="3"/>
        <v>624000</v>
      </c>
      <c r="U54" s="202">
        <f t="shared" si="4"/>
        <v>0</v>
      </c>
      <c r="V54" s="202">
        <f t="shared" si="5"/>
        <v>0</v>
      </c>
      <c r="W54" s="202">
        <f t="shared" si="6"/>
        <v>0</v>
      </c>
      <c r="X54" s="202">
        <f t="shared" si="7"/>
        <v>624000</v>
      </c>
      <c r="Y54" s="180" t="s">
        <v>645</v>
      </c>
      <c r="Z54" s="203" t="str">
        <f>IF(Y54&gt;0, INDEX([5]KPI!$B$2:$B$150, MATCH(Y54, [5]KPI!$A$2:$A$150, 0)), "Enter KPI Reference No. to the left")</f>
        <v>Teachers in Grades 1-12 that are licensed</v>
      </c>
      <c r="AA54" s="180" t="s">
        <v>3327</v>
      </c>
      <c r="AB54" s="213" t="s">
        <v>3293</v>
      </c>
      <c r="AC54" s="137"/>
    </row>
    <row r="55" spans="1:29" ht="48" x14ac:dyDescent="0.2">
      <c r="A55" s="177">
        <v>53</v>
      </c>
      <c r="B55" s="140">
        <v>2</v>
      </c>
      <c r="C55" s="178" t="str">
        <f>IF(COUNTIF(Components!$E$4:$E$989,B55)&gt;0,INDEX(Components!$G$4:$G$989, MATCH(B55,Components!$E$4:$E$989, 0)),"Enter valid code to the left")</f>
        <v>General education quality</v>
      </c>
      <c r="D55" s="140">
        <v>1</v>
      </c>
      <c r="E55" s="178" t="str">
        <f t="array" ref="E55">IF(COUNTIFS(Components!$F$4:$F$989,D55,Components!$B$4:$B$989,B55)&gt;0,INDEX(Components!$G$4:$G$989, MATCH(B55&amp;D55,Components!$B$4:$B$989&amp;Components!$F$4:$F$989,0),0),"Enter the component code on the left")</f>
        <v>teachers’ and leaders’ development</v>
      </c>
      <c r="F55" s="140">
        <v>2</v>
      </c>
      <c r="G55" s="178" t="str">
        <f t="array" ref="G55">IF(COUNTIFS(Components!$H$4:$H$989,F55, Components!$C$4:$C$989,D55,Components!$B$4:$B$989,B55)&gt;0,INDEX(Components!$I$4:$I$989, MATCH(B55&amp;D55&amp;F55,Components!$B$4:$B$989&amp;Components!$C$4:$C$989&amp;Components!$H$4:$H$989,0),0),"")</f>
        <v>teachers' training and professional development</v>
      </c>
      <c r="H55" s="138" t="s">
        <v>1215</v>
      </c>
      <c r="I55" s="141" t="s">
        <v>1249</v>
      </c>
      <c r="J55" s="141" t="s">
        <v>1250</v>
      </c>
      <c r="K55" s="141" t="s">
        <v>1251</v>
      </c>
      <c r="L55" s="181">
        <v>0</v>
      </c>
      <c r="M55" s="181">
        <v>1</v>
      </c>
      <c r="N55" s="181">
        <v>0</v>
      </c>
      <c r="O55" s="181">
        <v>0</v>
      </c>
      <c r="P55" s="181">
        <v>0</v>
      </c>
      <c r="Q55" s="202">
        <f t="shared" si="1"/>
        <v>1</v>
      </c>
      <c r="R55" s="217">
        <v>880000</v>
      </c>
      <c r="S55" s="202">
        <f t="shared" si="2"/>
        <v>0</v>
      </c>
      <c r="T55" s="202">
        <f t="shared" si="3"/>
        <v>880000</v>
      </c>
      <c r="U55" s="202">
        <f t="shared" si="4"/>
        <v>0</v>
      </c>
      <c r="V55" s="202">
        <f t="shared" si="5"/>
        <v>0</v>
      </c>
      <c r="W55" s="202">
        <f t="shared" si="6"/>
        <v>0</v>
      </c>
      <c r="X55" s="202">
        <f t="shared" si="7"/>
        <v>880000</v>
      </c>
      <c r="Y55" s="180" t="s">
        <v>645</v>
      </c>
      <c r="Z55" s="203" t="str">
        <f>IF(Y55&gt;0, INDEX([5]KPI!$B$2:$B$150, MATCH(Y55, [5]KPI!$A$2:$A$150, 0)), "Enter KPI Reference No. to the left")</f>
        <v>Teachers in Grades 1-12 that are licensed</v>
      </c>
      <c r="AA55" s="180" t="s">
        <v>3269</v>
      </c>
      <c r="AB55" s="213" t="s">
        <v>3288</v>
      </c>
      <c r="AC55" s="137"/>
    </row>
    <row r="56" spans="1:29" ht="48" x14ac:dyDescent="0.2">
      <c r="A56" s="177">
        <v>54</v>
      </c>
      <c r="B56" s="140">
        <v>2</v>
      </c>
      <c r="C56" s="178" t="str">
        <f>IF(COUNTIF(Components!$E$4:$E$989,B56)&gt;0,INDEX(Components!$G$4:$G$989, MATCH(B56,Components!$E$4:$E$989, 0)),"Enter valid code to the left")</f>
        <v>General education quality</v>
      </c>
      <c r="D56" s="140">
        <v>1</v>
      </c>
      <c r="E56" s="178" t="str">
        <f t="array" ref="E56">IF(COUNTIFS(Components!$F$4:$F$989,D56,Components!$B$4:$B$989,B56)&gt;0,INDEX(Components!$G$4:$G$989, MATCH(B56&amp;D56,Components!$B$4:$B$989&amp;Components!$F$4:$F$989,0),0),"Enter the component code on the left")</f>
        <v>teachers’ and leaders’ development</v>
      </c>
      <c r="F56" s="140">
        <v>2</v>
      </c>
      <c r="G56" s="178" t="str">
        <f t="array" ref="G56">IF(COUNTIFS(Components!$H$4:$H$989,F56, Components!$C$4:$C$989,D56,Components!$B$4:$B$989,B56)&gt;0,INDEX(Components!$I$4:$I$989, MATCH(B56&amp;D56&amp;F56,Components!$B$4:$B$989&amp;Components!$C$4:$C$989&amp;Components!$H$4:$H$989,0),0),"")</f>
        <v>teachers' training and professional development</v>
      </c>
      <c r="H56" s="138" t="s">
        <v>1215</v>
      </c>
      <c r="I56" s="141" t="s">
        <v>1252</v>
      </c>
      <c r="J56" s="141" t="s">
        <v>1233</v>
      </c>
      <c r="K56" s="141" t="s">
        <v>1234</v>
      </c>
      <c r="L56" s="181">
        <v>0</v>
      </c>
      <c r="M56" s="181">
        <v>60</v>
      </c>
      <c r="N56" s="181">
        <v>70</v>
      </c>
      <c r="O56" s="181">
        <v>80</v>
      </c>
      <c r="P56" s="181">
        <v>90</v>
      </c>
      <c r="Q56" s="202">
        <f t="shared" si="1"/>
        <v>300</v>
      </c>
      <c r="R56" s="217">
        <v>2500</v>
      </c>
      <c r="S56" s="202">
        <f t="shared" si="2"/>
        <v>0</v>
      </c>
      <c r="T56" s="202">
        <f t="shared" si="3"/>
        <v>150000</v>
      </c>
      <c r="U56" s="202">
        <f t="shared" si="4"/>
        <v>175000</v>
      </c>
      <c r="V56" s="202">
        <f t="shared" si="5"/>
        <v>200000</v>
      </c>
      <c r="W56" s="202">
        <f t="shared" si="6"/>
        <v>225000</v>
      </c>
      <c r="X56" s="202">
        <f t="shared" si="7"/>
        <v>750000</v>
      </c>
      <c r="Y56" s="180" t="s">
        <v>645</v>
      </c>
      <c r="Z56" s="203" t="str">
        <f>IF(Y56&gt;0, INDEX([5]KPI!$B$2:$B$150, MATCH(Y56, [5]KPI!$A$2:$A$150, 0)), "Enter KPI Reference No. to the left")</f>
        <v>Teachers in Grades 1-12 that are licensed</v>
      </c>
      <c r="AA56" s="180" t="s">
        <v>3269</v>
      </c>
      <c r="AB56" s="213" t="s">
        <v>3288</v>
      </c>
      <c r="AC56" s="137"/>
    </row>
    <row r="57" spans="1:29" ht="48" x14ac:dyDescent="0.2">
      <c r="A57" s="177">
        <v>55</v>
      </c>
      <c r="B57" s="140">
        <v>2</v>
      </c>
      <c r="C57" s="178" t="str">
        <f>IF(COUNTIF(Components!$E$4:$E$989,B57)&gt;0,INDEX(Components!$G$4:$G$989, MATCH(B57,Components!$E$4:$E$989, 0)),"Enter valid code to the left")</f>
        <v>General education quality</v>
      </c>
      <c r="D57" s="140">
        <v>1</v>
      </c>
      <c r="E57" s="178" t="str">
        <f t="array" ref="E57">IF(COUNTIFS(Components!$F$4:$F$989,D57,Components!$B$4:$B$989,B57)&gt;0,INDEX(Components!$G$4:$G$989, MATCH(B57&amp;D57,Components!$B$4:$B$989&amp;Components!$F$4:$F$989,0),0),"Enter the component code on the left")</f>
        <v>teachers’ and leaders’ development</v>
      </c>
      <c r="F57" s="140">
        <v>2</v>
      </c>
      <c r="G57" s="178" t="str">
        <f t="array" ref="G57">IF(COUNTIFS(Components!$H$4:$H$989,F57, Components!$C$4:$C$989,D57,Components!$B$4:$B$989,B57)&gt;0,INDEX(Components!$I$4:$I$989, MATCH(B57&amp;D57&amp;F57,Components!$B$4:$B$989&amp;Components!$C$4:$C$989&amp;Components!$H$4:$H$989,0),0),"")</f>
        <v>teachers' training and professional development</v>
      </c>
      <c r="H57" s="138" t="s">
        <v>1215</v>
      </c>
      <c r="I57" s="138" t="s">
        <v>1253</v>
      </c>
      <c r="J57" s="141" t="s">
        <v>1254</v>
      </c>
      <c r="K57" s="141" t="s">
        <v>1255</v>
      </c>
      <c r="L57" s="181">
        <v>0</v>
      </c>
      <c r="M57" s="181">
        <v>130</v>
      </c>
      <c r="N57" s="181">
        <v>65</v>
      </c>
      <c r="O57" s="181">
        <v>65</v>
      </c>
      <c r="P57" s="181">
        <v>65</v>
      </c>
      <c r="Q57" s="202">
        <f t="shared" si="1"/>
        <v>325</v>
      </c>
      <c r="R57" s="217">
        <v>325000</v>
      </c>
      <c r="S57" s="202">
        <f t="shared" si="2"/>
        <v>0</v>
      </c>
      <c r="T57" s="202">
        <f t="shared" si="3"/>
        <v>42250000</v>
      </c>
      <c r="U57" s="202">
        <f t="shared" si="4"/>
        <v>21125000</v>
      </c>
      <c r="V57" s="202">
        <f t="shared" si="5"/>
        <v>21125000</v>
      </c>
      <c r="W57" s="202">
        <f t="shared" si="6"/>
        <v>21125000</v>
      </c>
      <c r="X57" s="202">
        <f t="shared" si="7"/>
        <v>105625000</v>
      </c>
      <c r="Y57" s="180"/>
      <c r="Z57" s="203"/>
      <c r="AA57" s="180" t="s">
        <v>1032</v>
      </c>
      <c r="AB57" s="213" t="s">
        <v>3287</v>
      </c>
      <c r="AC57" s="137" t="s">
        <v>1256</v>
      </c>
    </row>
    <row r="58" spans="1:29" ht="48" x14ac:dyDescent="0.2">
      <c r="A58" s="177">
        <v>56</v>
      </c>
      <c r="B58" s="140">
        <v>2</v>
      </c>
      <c r="C58" s="178" t="str">
        <f>IF(COUNTIF(Components!$E$4:$E$989,B58)&gt;0,INDEX(Components!$G$4:$G$989, MATCH(B58,Components!$E$4:$E$989, 0)),"Enter valid code to the left")</f>
        <v>General education quality</v>
      </c>
      <c r="D58" s="140">
        <v>1</v>
      </c>
      <c r="E58" s="178" t="str">
        <f t="array" ref="E58">IF(COUNTIFS(Components!$F$4:$F$989,D58,Components!$B$4:$B$989,B58)&gt;0,INDEX(Components!$G$4:$G$989, MATCH(B58&amp;D58,Components!$B$4:$B$989&amp;Components!$F$4:$F$989,0),0),"Enter the component code on the left")</f>
        <v>teachers’ and leaders’ development</v>
      </c>
      <c r="F58" s="140">
        <v>2</v>
      </c>
      <c r="G58" s="178" t="str">
        <f t="array" ref="G58">IF(COUNTIFS(Components!$H$4:$H$989,F58, Components!$C$4:$C$989,D58,Components!$B$4:$B$989,B58)&gt;0,INDEX(Components!$I$4:$I$989, MATCH(B58&amp;D58&amp;F58,Components!$B$4:$B$989&amp;Components!$C$4:$C$989&amp;Components!$H$4:$H$989,0),0),"")</f>
        <v>teachers' training and professional development</v>
      </c>
      <c r="H58" s="138" t="s">
        <v>1215</v>
      </c>
      <c r="I58" s="141" t="s">
        <v>1257</v>
      </c>
      <c r="J58" s="141" t="s">
        <v>1258</v>
      </c>
      <c r="K58" s="141" t="s">
        <v>1259</v>
      </c>
      <c r="L58" s="181">
        <v>0</v>
      </c>
      <c r="M58" s="181">
        <v>0</v>
      </c>
      <c r="N58" s="181">
        <v>0</v>
      </c>
      <c r="O58" s="181">
        <v>0</v>
      </c>
      <c r="P58" s="181">
        <v>1</v>
      </c>
      <c r="Q58" s="202">
        <f t="shared" si="1"/>
        <v>1</v>
      </c>
      <c r="R58" s="217">
        <v>990000</v>
      </c>
      <c r="S58" s="202">
        <f t="shared" si="2"/>
        <v>0</v>
      </c>
      <c r="T58" s="202">
        <f t="shared" si="3"/>
        <v>0</v>
      </c>
      <c r="U58" s="202">
        <f t="shared" si="4"/>
        <v>0</v>
      </c>
      <c r="V58" s="202">
        <f t="shared" si="5"/>
        <v>0</v>
      </c>
      <c r="W58" s="202">
        <f t="shared" si="6"/>
        <v>990000</v>
      </c>
      <c r="X58" s="202">
        <f t="shared" si="7"/>
        <v>990000</v>
      </c>
      <c r="Y58" s="180" t="s">
        <v>645</v>
      </c>
      <c r="Z58" s="203" t="str">
        <f>IF(Y58&gt;0, INDEX([5]KPI!$B$2:$B$150, MATCH(Y58, [5]KPI!$A$2:$A$150, 0)), "Enter KPI Reference No. to the left")</f>
        <v>Teachers in Grades 1-12 that are licensed</v>
      </c>
      <c r="AA58" s="180" t="s">
        <v>3269</v>
      </c>
      <c r="AB58" s="213" t="s">
        <v>1121</v>
      </c>
      <c r="AC58" s="137"/>
    </row>
    <row r="59" spans="1:29" ht="48" x14ac:dyDescent="0.2">
      <c r="A59" s="177">
        <v>57</v>
      </c>
      <c r="B59" s="140">
        <v>2</v>
      </c>
      <c r="C59" s="178" t="str">
        <f>IF(COUNTIF(Components!$E$4:$E$989,B59)&gt;0,INDEX(Components!$G$4:$G$989, MATCH(B59,Components!$E$4:$E$989, 0)),"Enter valid code to the left")</f>
        <v>General education quality</v>
      </c>
      <c r="D59" s="140">
        <v>1</v>
      </c>
      <c r="E59" s="178" t="str">
        <f t="array" ref="E59">IF(COUNTIFS(Components!$F$4:$F$989,D59,Components!$B$4:$B$989,B59)&gt;0,INDEX(Components!$G$4:$G$989, MATCH(B59&amp;D59,Components!$B$4:$B$989&amp;Components!$F$4:$F$989,0),0),"Enter the component code on the left")</f>
        <v>teachers’ and leaders’ development</v>
      </c>
      <c r="F59" s="140">
        <v>2</v>
      </c>
      <c r="G59" s="178" t="str">
        <f t="array" ref="G59">IF(COUNTIFS(Components!$H$4:$H$989,F59, Components!$C$4:$C$989,D59,Components!$B$4:$B$989,B59)&gt;0,INDEX(Components!$I$4:$I$989, MATCH(B59&amp;D59&amp;F59,Components!$B$4:$B$989&amp;Components!$C$4:$C$989&amp;Components!$H$4:$H$989,0),0),"")</f>
        <v>teachers' training and professional development</v>
      </c>
      <c r="H59" s="138" t="s">
        <v>1215</v>
      </c>
      <c r="I59" s="141" t="s">
        <v>1260</v>
      </c>
      <c r="J59" s="141" t="s">
        <v>1261</v>
      </c>
      <c r="K59" s="141" t="s">
        <v>1262</v>
      </c>
      <c r="L59" s="181">
        <v>0</v>
      </c>
      <c r="M59" s="181">
        <v>1</v>
      </c>
      <c r="N59" s="181">
        <v>1</v>
      </c>
      <c r="O59" s="181">
        <v>1</v>
      </c>
      <c r="P59" s="181">
        <v>1</v>
      </c>
      <c r="Q59" s="202">
        <f t="shared" si="1"/>
        <v>4</v>
      </c>
      <c r="R59" s="217">
        <v>300000</v>
      </c>
      <c r="S59" s="202">
        <f t="shared" si="2"/>
        <v>0</v>
      </c>
      <c r="T59" s="202">
        <f t="shared" si="3"/>
        <v>300000</v>
      </c>
      <c r="U59" s="202">
        <f t="shared" si="4"/>
        <v>300000</v>
      </c>
      <c r="V59" s="202">
        <f t="shared" si="5"/>
        <v>300000</v>
      </c>
      <c r="W59" s="202">
        <f t="shared" si="6"/>
        <v>300000</v>
      </c>
      <c r="X59" s="202">
        <f t="shared" si="7"/>
        <v>1200000</v>
      </c>
      <c r="Y59" s="180" t="s">
        <v>645</v>
      </c>
      <c r="Z59" s="203" t="str">
        <f>IF(Y59&gt;0, INDEX([5]KPI!$B$2:$B$150, MATCH(Y59, [5]KPI!$A$2:$A$150, 0)), "Enter KPI Reference No. to the left")</f>
        <v>Teachers in Grades 1-12 that are licensed</v>
      </c>
      <c r="AA59" s="180" t="s">
        <v>3269</v>
      </c>
      <c r="AB59" s="213" t="s">
        <v>1121</v>
      </c>
      <c r="AC59" s="137"/>
    </row>
    <row r="60" spans="1:29" ht="48" x14ac:dyDescent="0.2">
      <c r="A60" s="177">
        <v>58</v>
      </c>
      <c r="B60" s="140">
        <v>2</v>
      </c>
      <c r="C60" s="178" t="str">
        <f>IF(COUNTIF(Components!$E$4:$E$989,B60)&gt;0,INDEX(Components!$G$4:$G$989, MATCH(B60,Components!$E$4:$E$989, 0)),"Enter valid code to the left")</f>
        <v>General education quality</v>
      </c>
      <c r="D60" s="140">
        <v>1</v>
      </c>
      <c r="E60" s="178" t="str">
        <f t="array" ref="E60">IF(COUNTIFS(Components!$F$4:$F$989,D60,Components!$B$4:$B$989,B60)&gt;0,INDEX(Components!$G$4:$G$989, MATCH(B60&amp;D60,Components!$B$4:$B$989&amp;Components!$F$4:$F$989,0),0),"Enter the component code on the left")</f>
        <v>teachers’ and leaders’ development</v>
      </c>
      <c r="F60" s="140">
        <v>2</v>
      </c>
      <c r="G60" s="178" t="str">
        <f t="array" ref="G60">IF(COUNTIFS(Components!$H$4:$H$989,F60, Components!$C$4:$C$989,D60,Components!$B$4:$B$989,B60)&gt;0,INDEX(Components!$I$4:$I$989, MATCH(B60&amp;D60&amp;F60,Components!$B$4:$B$989&amp;Components!$C$4:$C$989&amp;Components!$H$4:$H$989,0),0),"")</f>
        <v>teachers' training and professional development</v>
      </c>
      <c r="H60" s="138" t="s">
        <v>1215</v>
      </c>
      <c r="I60" s="138" t="s">
        <v>1263</v>
      </c>
      <c r="J60" s="141" t="s">
        <v>1160</v>
      </c>
      <c r="K60" s="141" t="s">
        <v>1264</v>
      </c>
      <c r="L60" s="181">
        <v>0</v>
      </c>
      <c r="M60" s="181">
        <v>1</v>
      </c>
      <c r="N60" s="181">
        <v>0</v>
      </c>
      <c r="O60" s="181">
        <v>0</v>
      </c>
      <c r="P60" s="181">
        <v>0</v>
      </c>
      <c r="Q60" s="202">
        <f t="shared" si="1"/>
        <v>1</v>
      </c>
      <c r="R60" s="206">
        <v>495000</v>
      </c>
      <c r="S60" s="202">
        <f t="shared" si="2"/>
        <v>0</v>
      </c>
      <c r="T60" s="202">
        <f t="shared" si="3"/>
        <v>495000</v>
      </c>
      <c r="U60" s="202">
        <f t="shared" si="4"/>
        <v>0</v>
      </c>
      <c r="V60" s="202">
        <f t="shared" si="5"/>
        <v>0</v>
      </c>
      <c r="W60" s="202">
        <f t="shared" si="6"/>
        <v>0</v>
      </c>
      <c r="X60" s="202">
        <f t="shared" si="7"/>
        <v>495000</v>
      </c>
      <c r="Y60" s="180" t="s">
        <v>645</v>
      </c>
      <c r="Z60" s="203" t="str">
        <f>IF(Y60&gt;0, INDEX([5]KPI!$B$2:$B$150, MATCH(Y60, [5]KPI!$A$2:$A$150, 0)), "Enter KPI Reference No. to the left")</f>
        <v>Teachers in Grades 1-12 that are licensed</v>
      </c>
      <c r="AA60" s="180" t="s">
        <v>3269</v>
      </c>
      <c r="AB60" s="213" t="s">
        <v>1121</v>
      </c>
      <c r="AC60" s="137"/>
    </row>
    <row r="61" spans="1:29" ht="48" x14ac:dyDescent="0.2">
      <c r="A61" s="177">
        <v>59</v>
      </c>
      <c r="B61" s="140">
        <v>2</v>
      </c>
      <c r="C61" s="178" t="str">
        <f>IF(COUNTIF(Components!$E$4:$E$989,B61)&gt;0,INDEX(Components!$G$4:$G$989, MATCH(B61,Components!$E$4:$E$989, 0)),"Enter valid code to the left")</f>
        <v>General education quality</v>
      </c>
      <c r="D61" s="140">
        <v>1</v>
      </c>
      <c r="E61" s="178" t="str">
        <f t="array" ref="E61">IF(COUNTIFS(Components!$F$4:$F$989,D61,Components!$B$4:$B$989,B61)&gt;0,INDEX(Components!$G$4:$G$989, MATCH(B61&amp;D61,Components!$B$4:$B$989&amp;Components!$F$4:$F$989,0),0),"Enter the component code on the left")</f>
        <v>teachers’ and leaders’ development</v>
      </c>
      <c r="F61" s="140">
        <v>2</v>
      </c>
      <c r="G61" s="178" t="str">
        <f t="array" ref="G61">IF(COUNTIFS(Components!$H$4:$H$989,F61, Components!$C$4:$C$989,D61,Components!$B$4:$B$989,B61)&gt;0,INDEX(Components!$I$4:$I$989, MATCH(B61&amp;D61&amp;F61,Components!$B$4:$B$989&amp;Components!$C$4:$C$989&amp;Components!$H$4:$H$989,0),0),"")</f>
        <v>teachers' training and professional development</v>
      </c>
      <c r="H61" s="138" t="s">
        <v>1215</v>
      </c>
      <c r="I61" s="138" t="s">
        <v>1265</v>
      </c>
      <c r="J61" s="141" t="s">
        <v>1162</v>
      </c>
      <c r="K61" s="141" t="s">
        <v>1163</v>
      </c>
      <c r="L61" s="181">
        <v>0</v>
      </c>
      <c r="M61" s="181">
        <v>3275</v>
      </c>
      <c r="N61" s="181">
        <v>0</v>
      </c>
      <c r="O61" s="181">
        <v>0</v>
      </c>
      <c r="P61" s="181">
        <v>0</v>
      </c>
      <c r="Q61" s="202">
        <f t="shared" si="1"/>
        <v>3275</v>
      </c>
      <c r="R61" s="206">
        <v>35</v>
      </c>
      <c r="S61" s="202">
        <f t="shared" si="2"/>
        <v>0</v>
      </c>
      <c r="T61" s="202">
        <f t="shared" si="3"/>
        <v>114625</v>
      </c>
      <c r="U61" s="202">
        <f t="shared" si="4"/>
        <v>0</v>
      </c>
      <c r="V61" s="202">
        <f t="shared" si="5"/>
        <v>0</v>
      </c>
      <c r="W61" s="202">
        <f t="shared" si="6"/>
        <v>0</v>
      </c>
      <c r="X61" s="202">
        <f t="shared" si="7"/>
        <v>114625</v>
      </c>
      <c r="Y61" s="180" t="s">
        <v>645</v>
      </c>
      <c r="Z61" s="203" t="str">
        <f>IF(Y61&gt;0, INDEX([5]KPI!$B$2:$B$150, MATCH(Y61, [5]KPI!$A$2:$A$150, 0)), "Enter KPI Reference No. to the left")</f>
        <v>Teachers in Grades 1-12 that are licensed</v>
      </c>
      <c r="AA61" s="180" t="s">
        <v>3269</v>
      </c>
      <c r="AB61" s="213" t="s">
        <v>1121</v>
      </c>
      <c r="AC61" s="137"/>
    </row>
    <row r="62" spans="1:29" ht="48" x14ac:dyDescent="0.2">
      <c r="A62" s="177">
        <v>60</v>
      </c>
      <c r="B62" s="140">
        <v>2</v>
      </c>
      <c r="C62" s="178" t="str">
        <f>IF(COUNTIF(Components!$E$4:$E$989,B62)&gt;0,INDEX(Components!$G$4:$G$989, MATCH(B62,Components!$E$4:$E$989, 0)),"Enter valid code to the left")</f>
        <v>General education quality</v>
      </c>
      <c r="D62" s="140">
        <v>1</v>
      </c>
      <c r="E62" s="178" t="str">
        <f t="array" ref="E62">IF(COUNTIFS(Components!$F$4:$F$989,D62,Components!$B$4:$B$989,B62)&gt;0,INDEX(Components!$G$4:$G$989, MATCH(B62&amp;D62,Components!$B$4:$B$989&amp;Components!$F$4:$F$989,0),0),"Enter the component code on the left")</f>
        <v>teachers’ and leaders’ development</v>
      </c>
      <c r="F62" s="140">
        <v>2</v>
      </c>
      <c r="G62" s="178" t="str">
        <f t="array" ref="G62">IF(COUNTIFS(Components!$H$4:$H$989,F62, Components!$C$4:$C$989,D62,Components!$B$4:$B$989,B62)&gt;0,INDEX(Components!$I$4:$I$989, MATCH(B62&amp;D62&amp;F62,Components!$B$4:$B$989&amp;Components!$C$4:$C$989&amp;Components!$H$4:$H$989,0),0),"")</f>
        <v>teachers' training and professional development</v>
      </c>
      <c r="H62" s="138" t="s">
        <v>1215</v>
      </c>
      <c r="I62" s="138" t="s">
        <v>1266</v>
      </c>
      <c r="J62" s="141" t="s">
        <v>1267</v>
      </c>
      <c r="K62" s="141" t="s">
        <v>1268</v>
      </c>
      <c r="L62" s="181">
        <v>0</v>
      </c>
      <c r="M62" s="181">
        <v>1</v>
      </c>
      <c r="N62" s="181">
        <v>0</v>
      </c>
      <c r="O62" s="181">
        <v>0</v>
      </c>
      <c r="P62" s="181">
        <v>0</v>
      </c>
      <c r="Q62" s="202">
        <f t="shared" si="1"/>
        <v>1</v>
      </c>
      <c r="R62" s="206">
        <v>882000</v>
      </c>
      <c r="S62" s="202">
        <f t="shared" si="2"/>
        <v>0</v>
      </c>
      <c r="T62" s="202">
        <f t="shared" si="3"/>
        <v>882000</v>
      </c>
      <c r="U62" s="202">
        <f t="shared" si="4"/>
        <v>0</v>
      </c>
      <c r="V62" s="202">
        <f t="shared" si="5"/>
        <v>0</v>
      </c>
      <c r="W62" s="202">
        <f t="shared" si="6"/>
        <v>0</v>
      </c>
      <c r="X62" s="202">
        <f t="shared" si="7"/>
        <v>882000</v>
      </c>
      <c r="Y62" s="180" t="s">
        <v>645</v>
      </c>
      <c r="Z62" s="203" t="str">
        <f>IF(Y62&gt;0, INDEX([5]KPI!$B$2:$B$150, MATCH(Y62, [5]KPI!$A$2:$A$150, 0)), "Enter KPI Reference No. to the left")</f>
        <v>Teachers in Grades 1-12 that are licensed</v>
      </c>
      <c r="AA62" s="180" t="s">
        <v>3269</v>
      </c>
      <c r="AB62" s="213" t="s">
        <v>1121</v>
      </c>
      <c r="AC62" s="137"/>
    </row>
    <row r="63" spans="1:29" ht="48" x14ac:dyDescent="0.2">
      <c r="A63" s="177">
        <v>61</v>
      </c>
      <c r="B63" s="140">
        <v>2</v>
      </c>
      <c r="C63" s="178" t="str">
        <f>IF(COUNTIF(Components!$E$4:$E$989,B63)&gt;0,INDEX(Components!$G$4:$G$989, MATCH(B63,Components!$E$4:$E$989, 0)),"Enter valid code to the left")</f>
        <v>General education quality</v>
      </c>
      <c r="D63" s="140">
        <v>1</v>
      </c>
      <c r="E63" s="178" t="str">
        <f t="array" ref="E63">IF(COUNTIFS(Components!$F$4:$F$989,D63,Components!$B$4:$B$989,B63)&gt;0,INDEX(Components!$G$4:$G$989, MATCH(B63&amp;D63,Components!$B$4:$B$989&amp;Components!$F$4:$F$989,0),0),"Enter the component code on the left")</f>
        <v>teachers’ and leaders’ development</v>
      </c>
      <c r="F63" s="140">
        <v>2</v>
      </c>
      <c r="G63" s="178" t="str">
        <f t="array" ref="G63">IF(COUNTIFS(Components!$H$4:$H$989,F63, Components!$C$4:$C$989,D63,Components!$B$4:$B$989,B63)&gt;0,INDEX(Components!$I$4:$I$989, MATCH(B63&amp;D63&amp;F63,Components!$B$4:$B$989&amp;Components!$C$4:$C$989&amp;Components!$H$4:$H$989,0),0),"")</f>
        <v>teachers' training and professional development</v>
      </c>
      <c r="H63" s="138" t="s">
        <v>1215</v>
      </c>
      <c r="I63" s="138" t="s">
        <v>1269</v>
      </c>
      <c r="J63" s="141" t="s">
        <v>1162</v>
      </c>
      <c r="K63" s="141" t="s">
        <v>1163</v>
      </c>
      <c r="L63" s="181">
        <v>0</v>
      </c>
      <c r="M63" s="181">
        <v>73400</v>
      </c>
      <c r="N63" s="181">
        <v>0</v>
      </c>
      <c r="O63" s="181">
        <v>0</v>
      </c>
      <c r="P63" s="181">
        <v>0</v>
      </c>
      <c r="Q63" s="202">
        <f t="shared" si="1"/>
        <v>73400</v>
      </c>
      <c r="R63" s="206">
        <v>35</v>
      </c>
      <c r="S63" s="202">
        <f t="shared" si="2"/>
        <v>0</v>
      </c>
      <c r="T63" s="202">
        <f t="shared" si="3"/>
        <v>2569000</v>
      </c>
      <c r="U63" s="202">
        <f t="shared" si="4"/>
        <v>0</v>
      </c>
      <c r="V63" s="202">
        <f t="shared" si="5"/>
        <v>0</v>
      </c>
      <c r="W63" s="202">
        <f t="shared" si="6"/>
        <v>0</v>
      </c>
      <c r="X63" s="202">
        <f t="shared" si="7"/>
        <v>2569000</v>
      </c>
      <c r="Y63" s="180" t="s">
        <v>645</v>
      </c>
      <c r="Z63" s="203" t="str">
        <f>IF(Y63&gt;0, INDEX([5]KPI!$B$2:$B$150, MATCH(Y63, [5]KPI!$A$2:$A$150, 0)), "Enter KPI Reference No. to the left")</f>
        <v>Teachers in Grades 1-12 that are licensed</v>
      </c>
      <c r="AA63" s="180" t="s">
        <v>3269</v>
      </c>
      <c r="AB63" s="213" t="s">
        <v>1121</v>
      </c>
      <c r="AC63" s="137"/>
    </row>
    <row r="64" spans="1:29" ht="48" x14ac:dyDescent="0.2">
      <c r="A64" s="177">
        <v>62</v>
      </c>
      <c r="B64" s="140">
        <v>2</v>
      </c>
      <c r="C64" s="178" t="str">
        <f>IF(COUNTIF(Components!$E$4:$E$989,B64)&gt;0,INDEX(Components!$G$4:$G$989, MATCH(B64,Components!$E$4:$E$989, 0)),"Enter valid code to the left")</f>
        <v>General education quality</v>
      </c>
      <c r="D64" s="140">
        <v>1</v>
      </c>
      <c r="E64" s="178" t="str">
        <f t="array" ref="E64">IF(COUNTIFS(Components!$F$4:$F$989,D64,Components!$B$4:$B$989,B64)&gt;0,INDEX(Components!$G$4:$G$989, MATCH(B64&amp;D64,Components!$B$4:$B$989&amp;Components!$F$4:$F$989,0),0),"Enter the component code on the left")</f>
        <v>teachers’ and leaders’ development</v>
      </c>
      <c r="F64" s="140">
        <v>2</v>
      </c>
      <c r="G64" s="178" t="str">
        <f t="array" ref="G64">IF(COUNTIFS(Components!$H$4:$H$989,F64, Components!$C$4:$C$989,D64,Components!$B$4:$B$989,B64)&gt;0,INDEX(Components!$I$4:$I$989, MATCH(B64&amp;D64&amp;F64,Components!$B$4:$B$989&amp;Components!$C$4:$C$989&amp;Components!$H$4:$H$989,0),0),"")</f>
        <v>teachers' training and professional development</v>
      </c>
      <c r="H64" s="138" t="s">
        <v>1215</v>
      </c>
      <c r="I64" s="138" t="s">
        <v>1270</v>
      </c>
      <c r="J64" s="141" t="s">
        <v>1148</v>
      </c>
      <c r="K64" s="141" t="s">
        <v>1149</v>
      </c>
      <c r="L64" s="181">
        <v>0</v>
      </c>
      <c r="M64" s="181">
        <v>198</v>
      </c>
      <c r="N64" s="181">
        <v>0</v>
      </c>
      <c r="O64" s="181">
        <v>0</v>
      </c>
      <c r="P64" s="181">
        <v>0</v>
      </c>
      <c r="Q64" s="202">
        <f t="shared" si="1"/>
        <v>198</v>
      </c>
      <c r="R64" s="217">
        <v>7000</v>
      </c>
      <c r="S64" s="202">
        <f t="shared" si="2"/>
        <v>0</v>
      </c>
      <c r="T64" s="202">
        <f t="shared" si="3"/>
        <v>1386000</v>
      </c>
      <c r="U64" s="202">
        <f t="shared" si="4"/>
        <v>0</v>
      </c>
      <c r="V64" s="202">
        <f t="shared" si="5"/>
        <v>0</v>
      </c>
      <c r="W64" s="202">
        <f t="shared" si="6"/>
        <v>0</v>
      </c>
      <c r="X64" s="202">
        <f t="shared" si="7"/>
        <v>1386000</v>
      </c>
      <c r="Y64" s="180" t="s">
        <v>645</v>
      </c>
      <c r="Z64" s="203" t="str">
        <f>IF(Y64&gt;0, INDEX([5]KPI!$B$2:$B$150, MATCH(Y64, [5]KPI!$A$2:$A$150, 0)), "Enter KPI Reference No. to the left")</f>
        <v>Teachers in Grades 1-12 that are licensed</v>
      </c>
      <c r="AA64" s="180" t="s">
        <v>3269</v>
      </c>
      <c r="AB64" s="213" t="s">
        <v>1121</v>
      </c>
      <c r="AC64" s="137"/>
    </row>
    <row r="65" spans="1:29" ht="48" x14ac:dyDescent="0.2">
      <c r="A65" s="177">
        <v>63</v>
      </c>
      <c r="B65" s="140">
        <v>2</v>
      </c>
      <c r="C65" s="178" t="str">
        <f>IF(COUNTIF(Components!$E$4:$E$989,B65)&gt;0,INDEX(Components!$G$4:$G$989, MATCH(B65,Components!$E$4:$E$989, 0)),"Enter valid code to the left")</f>
        <v>General education quality</v>
      </c>
      <c r="D65" s="140">
        <v>1</v>
      </c>
      <c r="E65" s="178" t="str">
        <f t="array" ref="E65">IF(COUNTIFS(Components!$F$4:$F$989,D65,Components!$B$4:$B$989,B65)&gt;0,INDEX(Components!$G$4:$G$989, MATCH(B65&amp;D65,Components!$B$4:$B$989&amp;Components!$F$4:$F$989,0),0),"Enter the component code on the left")</f>
        <v>teachers’ and leaders’ development</v>
      </c>
      <c r="F65" s="140">
        <v>2</v>
      </c>
      <c r="G65" s="178" t="str">
        <f t="array" ref="G65">IF(COUNTIFS(Components!$H$4:$H$989,F65, Components!$C$4:$C$989,D65,Components!$B$4:$B$989,B65)&gt;0,INDEX(Components!$I$4:$I$989, MATCH(B65&amp;D65&amp;F65,Components!$B$4:$B$989&amp;Components!$C$4:$C$989&amp;Components!$H$4:$H$989,0),0),"")</f>
        <v>teachers' training and professional development</v>
      </c>
      <c r="H65" s="138" t="s">
        <v>1215</v>
      </c>
      <c r="I65" s="138" t="s">
        <v>1271</v>
      </c>
      <c r="J65" s="141" t="s">
        <v>1148</v>
      </c>
      <c r="K65" s="141" t="s">
        <v>1149</v>
      </c>
      <c r="L65" s="181">
        <v>0</v>
      </c>
      <c r="M65" s="181">
        <v>88</v>
      </c>
      <c r="N65" s="181">
        <v>0</v>
      </c>
      <c r="O65" s="181">
        <v>0</v>
      </c>
      <c r="P65" s="181">
        <v>0</v>
      </c>
      <c r="Q65" s="202">
        <f t="shared" si="1"/>
        <v>88</v>
      </c>
      <c r="R65" s="217">
        <v>7000</v>
      </c>
      <c r="S65" s="202">
        <f t="shared" si="2"/>
        <v>0</v>
      </c>
      <c r="T65" s="202">
        <f t="shared" si="3"/>
        <v>616000</v>
      </c>
      <c r="U65" s="202">
        <f t="shared" si="4"/>
        <v>0</v>
      </c>
      <c r="V65" s="202">
        <f t="shared" si="5"/>
        <v>0</v>
      </c>
      <c r="W65" s="202">
        <f t="shared" si="6"/>
        <v>0</v>
      </c>
      <c r="X65" s="202">
        <f t="shared" si="7"/>
        <v>616000</v>
      </c>
      <c r="Y65" s="180" t="s">
        <v>645</v>
      </c>
      <c r="Z65" s="203" t="str">
        <f>IF(Y65&gt;0, INDEX([5]KPI!$B$2:$B$150, MATCH(Y65, [5]KPI!$A$2:$A$150, 0)), "Enter KPI Reference No. to the left")</f>
        <v>Teachers in Grades 1-12 that are licensed</v>
      </c>
      <c r="AA65" s="180" t="s">
        <v>3269</v>
      </c>
      <c r="AB65" s="213" t="s">
        <v>1121</v>
      </c>
      <c r="AC65" s="137"/>
    </row>
    <row r="66" spans="1:29" ht="48" x14ac:dyDescent="0.2">
      <c r="A66" s="177">
        <v>64</v>
      </c>
      <c r="B66" s="140">
        <v>2</v>
      </c>
      <c r="C66" s="178" t="str">
        <f>IF(COUNTIF(Components!$E$4:$E$989,B66)&gt;0,INDEX(Components!$G$4:$G$989, MATCH(B66,Components!$E$4:$E$989, 0)),"Enter valid code to the left")</f>
        <v>General education quality</v>
      </c>
      <c r="D66" s="140">
        <v>1</v>
      </c>
      <c r="E66" s="178" t="str">
        <f t="array" ref="E66">IF(COUNTIFS(Components!$F$4:$F$989,D66,Components!$B$4:$B$989,B66)&gt;0,INDEX(Components!$G$4:$G$989, MATCH(B66&amp;D66,Components!$B$4:$B$989&amp;Components!$F$4:$F$989,0),0),"Enter the component code on the left")</f>
        <v>teachers’ and leaders’ development</v>
      </c>
      <c r="F66" s="140">
        <v>2</v>
      </c>
      <c r="G66" s="178" t="str">
        <f t="array" ref="G66">IF(COUNTIFS(Components!$H$4:$H$989,F66, Components!$C$4:$C$989,D66,Components!$B$4:$B$989,B66)&gt;0,INDEX(Components!$I$4:$I$989, MATCH(B66&amp;D66&amp;F66,Components!$B$4:$B$989&amp;Components!$C$4:$C$989&amp;Components!$H$4:$H$989,0),0),"")</f>
        <v>teachers' training and professional development</v>
      </c>
      <c r="H66" s="138" t="s">
        <v>1215</v>
      </c>
      <c r="I66" s="138" t="s">
        <v>1272</v>
      </c>
      <c r="J66" s="141" t="s">
        <v>1273</v>
      </c>
      <c r="K66" s="141" t="s">
        <v>1274</v>
      </c>
      <c r="L66" s="181">
        <v>0</v>
      </c>
      <c r="M66" s="181">
        <v>220</v>
      </c>
      <c r="N66" s="181">
        <v>0</v>
      </c>
      <c r="O66" s="181">
        <v>0</v>
      </c>
      <c r="P66" s="181">
        <v>0</v>
      </c>
      <c r="Q66" s="202">
        <f t="shared" si="1"/>
        <v>220</v>
      </c>
      <c r="R66" s="217">
        <v>7000</v>
      </c>
      <c r="S66" s="202">
        <f t="shared" si="2"/>
        <v>0</v>
      </c>
      <c r="T66" s="202">
        <f t="shared" si="3"/>
        <v>1540000</v>
      </c>
      <c r="U66" s="202">
        <f t="shared" si="4"/>
        <v>0</v>
      </c>
      <c r="V66" s="202">
        <f t="shared" si="5"/>
        <v>0</v>
      </c>
      <c r="W66" s="202">
        <f t="shared" si="6"/>
        <v>0</v>
      </c>
      <c r="X66" s="202">
        <f t="shared" si="7"/>
        <v>1540000</v>
      </c>
      <c r="Y66" s="180" t="s">
        <v>645</v>
      </c>
      <c r="Z66" s="203" t="str">
        <f>IF(Y66&gt;0, INDEX([5]KPI!$B$2:$B$150, MATCH(Y66, [5]KPI!$A$2:$A$150, 0)), "Enter KPI Reference No. to the left")</f>
        <v>Teachers in Grades 1-12 that are licensed</v>
      </c>
      <c r="AA66" s="180" t="s">
        <v>3269</v>
      </c>
      <c r="AB66" s="213" t="s">
        <v>3287</v>
      </c>
      <c r="AC66" s="137"/>
    </row>
    <row r="67" spans="1:29" ht="48" x14ac:dyDescent="0.2">
      <c r="A67" s="177">
        <v>65</v>
      </c>
      <c r="B67" s="140">
        <v>2</v>
      </c>
      <c r="C67" s="178" t="str">
        <f>IF(COUNTIF(Components!$E$4:$E$989,B67)&gt;0,INDEX(Components!$G$4:$G$989, MATCH(B67,Components!$E$4:$E$989, 0)),"Enter valid code to the left")</f>
        <v>General education quality</v>
      </c>
      <c r="D67" s="140">
        <v>1</v>
      </c>
      <c r="E67" s="178" t="str">
        <f t="array" ref="E67">IF(COUNTIFS(Components!$F$4:$F$989,D67,Components!$B$4:$B$989,B67)&gt;0,INDEX(Components!$G$4:$G$989, MATCH(B67&amp;D67,Components!$B$4:$B$989&amp;Components!$F$4:$F$989,0),0),"Enter the component code on the left")</f>
        <v>teachers’ and leaders’ development</v>
      </c>
      <c r="F67" s="140">
        <v>2</v>
      </c>
      <c r="G67" s="178" t="str">
        <f t="array" ref="G67">IF(COUNTIFS(Components!$H$4:$H$989,F67, Components!$C$4:$C$989,D67,Components!$B$4:$B$989,B67)&gt;0,INDEX(Components!$I$4:$I$989, MATCH(B67&amp;D67&amp;F67,Components!$B$4:$B$989&amp;Components!$C$4:$C$989&amp;Components!$H$4:$H$989,0),0),"")</f>
        <v>teachers' training and professional development</v>
      </c>
      <c r="H67" s="138" t="s">
        <v>1215</v>
      </c>
      <c r="I67" s="138" t="s">
        <v>1275</v>
      </c>
      <c r="J67" s="141" t="s">
        <v>1276</v>
      </c>
      <c r="K67" s="141" t="s">
        <v>1277</v>
      </c>
      <c r="L67" s="181">
        <v>1</v>
      </c>
      <c r="M67" s="181">
        <v>1</v>
      </c>
      <c r="N67" s="181">
        <v>1</v>
      </c>
      <c r="O67" s="181">
        <v>1</v>
      </c>
      <c r="P67" s="181">
        <v>1</v>
      </c>
      <c r="Q67" s="202">
        <f t="shared" si="1"/>
        <v>5</v>
      </c>
      <c r="R67" s="217">
        <v>2100000</v>
      </c>
      <c r="S67" s="202">
        <f t="shared" si="2"/>
        <v>2100000</v>
      </c>
      <c r="T67" s="202">
        <f t="shared" si="3"/>
        <v>2100000</v>
      </c>
      <c r="U67" s="202">
        <f t="shared" si="4"/>
        <v>2100000</v>
      </c>
      <c r="V67" s="202">
        <f t="shared" si="5"/>
        <v>2100000</v>
      </c>
      <c r="W67" s="202">
        <f t="shared" si="6"/>
        <v>2100000</v>
      </c>
      <c r="X67" s="202">
        <f t="shared" si="7"/>
        <v>10500000</v>
      </c>
      <c r="Y67" s="180" t="s">
        <v>645</v>
      </c>
      <c r="Z67" s="203" t="str">
        <f>IF(Y67&gt;0, INDEX([5]KPI!$B$2:$B$150, MATCH(Y67, [5]KPI!$A$2:$A$150, 0)), "Enter KPI Reference No. to the left")</f>
        <v>Teachers in Grades 1-12 that are licensed</v>
      </c>
      <c r="AA67" s="180" t="s">
        <v>3269</v>
      </c>
      <c r="AB67" s="213" t="s">
        <v>3292</v>
      </c>
      <c r="AC67" s="137"/>
    </row>
    <row r="68" spans="1:29" ht="48" x14ac:dyDescent="0.2">
      <c r="A68" s="177">
        <v>66</v>
      </c>
      <c r="B68" s="140">
        <v>2</v>
      </c>
      <c r="C68" s="178" t="str">
        <f>IF(COUNTIF(Components!$E$4:$E$989,B68)&gt;0,INDEX(Components!$G$4:$G$989, MATCH(B68,Components!$E$4:$E$989, 0)),"Enter valid code to the left")</f>
        <v>General education quality</v>
      </c>
      <c r="D68" s="140">
        <v>1</v>
      </c>
      <c r="E68" s="178" t="str">
        <f t="array" ref="E68">IF(COUNTIFS(Components!$F$4:$F$989,D68,Components!$B$4:$B$989,B68)&gt;0,INDEX(Components!$G$4:$G$989, MATCH(B68&amp;D68,Components!$B$4:$B$989&amp;Components!$F$4:$F$989,0),0),"Enter the component code on the left")</f>
        <v>teachers’ and leaders’ development</v>
      </c>
      <c r="F68" s="140">
        <v>2</v>
      </c>
      <c r="G68" s="178" t="str">
        <f t="array" ref="G68">IF(COUNTIFS(Components!$H$4:$H$989,F68, Components!$C$4:$C$989,D68,Components!$B$4:$B$989,B68)&gt;0,INDEX(Components!$I$4:$I$989, MATCH(B68&amp;D68&amp;F68,Components!$B$4:$B$989&amp;Components!$C$4:$C$989&amp;Components!$H$4:$H$989,0),0),"")</f>
        <v>teachers' training and professional development</v>
      </c>
      <c r="H68" s="138" t="s">
        <v>1278</v>
      </c>
      <c r="I68" s="138" t="s">
        <v>1279</v>
      </c>
      <c r="J68" s="141" t="s">
        <v>1280</v>
      </c>
      <c r="K68" s="141" t="s">
        <v>1281</v>
      </c>
      <c r="L68" s="181">
        <v>0</v>
      </c>
      <c r="M68" s="181">
        <v>5000</v>
      </c>
      <c r="N68" s="181">
        <v>5000</v>
      </c>
      <c r="O68" s="181">
        <v>5000</v>
      </c>
      <c r="P68" s="181">
        <v>5000</v>
      </c>
      <c r="Q68" s="202">
        <f t="shared" ref="Q68:Q131" si="8">L68+M68+N68+O68+P68</f>
        <v>20000</v>
      </c>
      <c r="R68" s="217">
        <v>8000</v>
      </c>
      <c r="S68" s="202">
        <f t="shared" ref="S68:S131" si="9">L68*$R68</f>
        <v>0</v>
      </c>
      <c r="T68" s="202">
        <f t="shared" ref="T68:T131" si="10">M68*$R68</f>
        <v>40000000</v>
      </c>
      <c r="U68" s="202">
        <f t="shared" ref="U68:U131" si="11">N68*$R68</f>
        <v>40000000</v>
      </c>
      <c r="V68" s="202">
        <f t="shared" ref="V68:V131" si="12">O68*$R68</f>
        <v>40000000</v>
      </c>
      <c r="W68" s="202">
        <f t="shared" ref="W68:W131" si="13">P68*$R68</f>
        <v>40000000</v>
      </c>
      <c r="X68" s="202">
        <f t="shared" ref="X68:X97" si="14">S68+T68+U68+V68+W68</f>
        <v>160000000</v>
      </c>
      <c r="Y68" s="180" t="s">
        <v>645</v>
      </c>
      <c r="Z68" s="203" t="str">
        <f>IF(Y68&gt;0, INDEX([5]KPI!$B$2:$B$150, MATCH(Y68, [5]KPI!$A$2:$A$150, 0)), "Enter KPI Reference No. to the left")</f>
        <v>Teachers in Grades 1-12 that are licensed</v>
      </c>
      <c r="AA68" s="180" t="s">
        <v>3269</v>
      </c>
      <c r="AB68" s="213" t="s">
        <v>3294</v>
      </c>
      <c r="AC68" s="137"/>
    </row>
    <row r="69" spans="1:29" ht="48" x14ac:dyDescent="0.2">
      <c r="A69" s="177">
        <v>67</v>
      </c>
      <c r="B69" s="140">
        <v>2</v>
      </c>
      <c r="C69" s="178" t="str">
        <f>IF(COUNTIF(Components!$E$4:$E$989,B69)&gt;0,INDEX(Components!$G$4:$G$989, MATCH(B69,Components!$E$4:$E$989, 0)),"Enter valid code to the left")</f>
        <v>General education quality</v>
      </c>
      <c r="D69" s="140">
        <v>1</v>
      </c>
      <c r="E69" s="178" t="str">
        <f t="array" ref="E69">IF(COUNTIFS(Components!$F$4:$F$989,D69,Components!$B$4:$B$989,B69)&gt;0,INDEX(Components!$G$4:$G$989, MATCH(B69&amp;D69,Components!$B$4:$B$989&amp;Components!$F$4:$F$989,0),0),"Enter the component code on the left")</f>
        <v>teachers’ and leaders’ development</v>
      </c>
      <c r="F69" s="140">
        <v>2</v>
      </c>
      <c r="G69" s="178" t="str">
        <f t="array" ref="G69">IF(COUNTIFS(Components!$H$4:$H$989,F69, Components!$C$4:$C$989,D69,Components!$B$4:$B$989,B69)&gt;0,INDEX(Components!$I$4:$I$989, MATCH(B69&amp;D69&amp;F69,Components!$B$4:$B$989&amp;Components!$C$4:$C$989&amp;Components!$H$4:$H$989,0),0),"")</f>
        <v>teachers' training and professional development</v>
      </c>
      <c r="H69" s="138" t="s">
        <v>1278</v>
      </c>
      <c r="I69" s="138" t="s">
        <v>1282</v>
      </c>
      <c r="J69" s="141" t="s">
        <v>1283</v>
      </c>
      <c r="K69" s="141" t="s">
        <v>1284</v>
      </c>
      <c r="L69" s="181">
        <v>0</v>
      </c>
      <c r="M69" s="181">
        <v>0</v>
      </c>
      <c r="N69" s="181">
        <v>0</v>
      </c>
      <c r="O69" s="181">
        <v>1</v>
      </c>
      <c r="P69" s="181">
        <v>0</v>
      </c>
      <c r="Q69" s="202">
        <f t="shared" si="8"/>
        <v>1</v>
      </c>
      <c r="R69" s="217">
        <v>425000</v>
      </c>
      <c r="S69" s="202">
        <f t="shared" si="9"/>
        <v>0</v>
      </c>
      <c r="T69" s="202">
        <f t="shared" si="10"/>
        <v>0</v>
      </c>
      <c r="U69" s="202">
        <f t="shared" si="11"/>
        <v>0</v>
      </c>
      <c r="V69" s="202">
        <f t="shared" si="12"/>
        <v>425000</v>
      </c>
      <c r="W69" s="202">
        <f t="shared" si="13"/>
        <v>0</v>
      </c>
      <c r="X69" s="202">
        <f t="shared" si="14"/>
        <v>425000</v>
      </c>
      <c r="Y69" s="180" t="s">
        <v>645</v>
      </c>
      <c r="Z69" s="203" t="str">
        <f>IF(Y69&gt;0, INDEX([5]KPI!$B$2:$B$150, MATCH(Y69, [5]KPI!$A$2:$A$150, 0)), "Enter KPI Reference No. to the left")</f>
        <v>Teachers in Grades 1-12 that are licensed</v>
      </c>
      <c r="AA69" s="180" t="s">
        <v>3269</v>
      </c>
      <c r="AB69" s="213" t="s">
        <v>3295</v>
      </c>
      <c r="AC69" s="137"/>
    </row>
    <row r="70" spans="1:29" ht="48" x14ac:dyDescent="0.2">
      <c r="A70" s="177">
        <v>68</v>
      </c>
      <c r="B70" s="140">
        <v>2</v>
      </c>
      <c r="C70" s="178" t="str">
        <f>IF(COUNTIF(Components!$E$4:$E$989,B70)&gt;0,INDEX(Components!$G$4:$G$989, MATCH(B70,Components!$E$4:$E$989, 0)),"Enter valid code to the left")</f>
        <v>General education quality</v>
      </c>
      <c r="D70" s="140">
        <v>1</v>
      </c>
      <c r="E70" s="178" t="str">
        <f t="array" ref="E70">IF(COUNTIFS(Components!$F$4:$F$989,D70,Components!$B$4:$B$989,B70)&gt;0,INDEX(Components!$G$4:$G$989, MATCH(B70&amp;D70,Components!$B$4:$B$989&amp;Components!$F$4:$F$989,0),0),"Enter the component code on the left")</f>
        <v>teachers’ and leaders’ development</v>
      </c>
      <c r="F70" s="140">
        <v>2</v>
      </c>
      <c r="G70" s="178" t="str">
        <f t="array" ref="G70">IF(COUNTIFS(Components!$H$4:$H$989,F70, Components!$C$4:$C$989,D70,Components!$B$4:$B$989,B70)&gt;0,INDEX(Components!$I$4:$I$989, MATCH(B70&amp;D70&amp;F70,Components!$B$4:$B$989&amp;Components!$C$4:$C$989&amp;Components!$H$4:$H$989,0),0),"")</f>
        <v>teachers' training and professional development</v>
      </c>
      <c r="H70" s="138" t="s">
        <v>1278</v>
      </c>
      <c r="I70" s="138" t="s">
        <v>1285</v>
      </c>
      <c r="J70" s="141" t="s">
        <v>1286</v>
      </c>
      <c r="K70" s="141" t="s">
        <v>1287</v>
      </c>
      <c r="L70" s="181">
        <v>0</v>
      </c>
      <c r="M70" s="181">
        <v>0</v>
      </c>
      <c r="N70" s="181">
        <v>17</v>
      </c>
      <c r="O70" s="181">
        <v>0</v>
      </c>
      <c r="P70" s="181">
        <v>0</v>
      </c>
      <c r="Q70" s="202">
        <f t="shared" si="8"/>
        <v>17</v>
      </c>
      <c r="R70" s="217">
        <v>22942</v>
      </c>
      <c r="S70" s="202">
        <f t="shared" si="9"/>
        <v>0</v>
      </c>
      <c r="T70" s="202">
        <f t="shared" si="10"/>
        <v>0</v>
      </c>
      <c r="U70" s="202">
        <f t="shared" si="11"/>
        <v>390014</v>
      </c>
      <c r="V70" s="202">
        <f t="shared" si="12"/>
        <v>0</v>
      </c>
      <c r="W70" s="202">
        <f t="shared" si="13"/>
        <v>0</v>
      </c>
      <c r="X70" s="202">
        <f t="shared" si="14"/>
        <v>390014</v>
      </c>
      <c r="Y70" s="180" t="s">
        <v>645</v>
      </c>
      <c r="Z70" s="203" t="str">
        <f>IF(Y70&gt;0, INDEX([5]KPI!$B$2:$B$150, MATCH(Y70, [5]KPI!$A$2:$A$150, 0)), "Enter KPI Reference No. to the left")</f>
        <v>Teachers in Grades 1-12 that are licensed</v>
      </c>
      <c r="AA70" s="180" t="s">
        <v>3269</v>
      </c>
      <c r="AB70" s="213" t="s">
        <v>3295</v>
      </c>
      <c r="AC70" s="137"/>
    </row>
    <row r="71" spans="1:29" ht="48" x14ac:dyDescent="0.2">
      <c r="A71" s="177">
        <v>69</v>
      </c>
      <c r="B71" s="140">
        <v>2</v>
      </c>
      <c r="C71" s="178" t="str">
        <f>IF(COUNTIF(Components!$E$4:$E$989,B71)&gt;0,INDEX(Components!$G$4:$G$989, MATCH(B71,Components!$E$4:$E$989, 0)),"Enter valid code to the left")</f>
        <v>General education quality</v>
      </c>
      <c r="D71" s="140">
        <v>1</v>
      </c>
      <c r="E71" s="178" t="str">
        <f t="array" ref="E71">IF(COUNTIFS(Components!$F$4:$F$989,D71,Components!$B$4:$B$989,B71)&gt;0,INDEX(Components!$G$4:$G$989, MATCH(B71&amp;D71,Components!$B$4:$B$989&amp;Components!$F$4:$F$989,0),0),"Enter the component code on the left")</f>
        <v>teachers’ and leaders’ development</v>
      </c>
      <c r="F71" s="140">
        <v>2</v>
      </c>
      <c r="G71" s="178" t="str">
        <f t="array" ref="G71">IF(COUNTIFS(Components!$H$4:$H$989,F71, Components!$C$4:$C$989,D71,Components!$B$4:$B$989,B71)&gt;0,INDEX(Components!$I$4:$I$989, MATCH(B71&amp;D71&amp;F71,Components!$B$4:$B$989&amp;Components!$C$4:$C$989&amp;Components!$H$4:$H$989,0),0),"")</f>
        <v>teachers' training and professional development</v>
      </c>
      <c r="H71" s="138" t="s">
        <v>1278</v>
      </c>
      <c r="I71" s="138" t="s">
        <v>1288</v>
      </c>
      <c r="J71" s="141" t="s">
        <v>1233</v>
      </c>
      <c r="K71" s="141" t="s">
        <v>1234</v>
      </c>
      <c r="L71" s="182">
        <v>0</v>
      </c>
      <c r="M71" s="182">
        <v>5000</v>
      </c>
      <c r="N71" s="182">
        <v>5000</v>
      </c>
      <c r="O71" s="182">
        <v>5000</v>
      </c>
      <c r="P71" s="182">
        <v>5000</v>
      </c>
      <c r="Q71" s="202">
        <f t="shared" si="8"/>
        <v>20000</v>
      </c>
      <c r="R71" s="217">
        <v>8000</v>
      </c>
      <c r="S71" s="202">
        <f t="shared" si="9"/>
        <v>0</v>
      </c>
      <c r="T71" s="202">
        <f t="shared" si="10"/>
        <v>40000000</v>
      </c>
      <c r="U71" s="202">
        <f t="shared" si="11"/>
        <v>40000000</v>
      </c>
      <c r="V71" s="202">
        <f t="shared" si="12"/>
        <v>40000000</v>
      </c>
      <c r="W71" s="202">
        <f t="shared" si="13"/>
        <v>40000000</v>
      </c>
      <c r="X71" s="202">
        <f t="shared" si="14"/>
        <v>160000000</v>
      </c>
      <c r="Y71" s="180" t="s">
        <v>645</v>
      </c>
      <c r="Z71" s="203" t="str">
        <f>IF(Y71&gt;0, INDEX([5]KPI!$B$2:$B$150, MATCH(Y71, [5]KPI!$A$2:$A$150, 0)), "Enter KPI Reference No. to the left")</f>
        <v>Teachers in Grades 1-12 that are licensed</v>
      </c>
      <c r="AA71" s="180" t="s">
        <v>3269</v>
      </c>
      <c r="AB71" s="213" t="s">
        <v>3296</v>
      </c>
      <c r="AC71" s="137"/>
    </row>
    <row r="72" spans="1:29" ht="48" x14ac:dyDescent="0.2">
      <c r="A72" s="177">
        <v>70</v>
      </c>
      <c r="B72" s="140">
        <v>2</v>
      </c>
      <c r="C72" s="178" t="str">
        <f>IF(COUNTIF(Components!$E$4:$E$989,B72)&gt;0,INDEX(Components!$G$4:$G$989, MATCH(B72,Components!$E$4:$E$989, 0)),"Enter valid code to the left")</f>
        <v>General education quality</v>
      </c>
      <c r="D72" s="140">
        <v>1</v>
      </c>
      <c r="E72" s="178" t="str">
        <f t="array" ref="E72">IF(COUNTIFS(Components!$F$4:$F$989,D72,Components!$B$4:$B$989,B72)&gt;0,INDEX(Components!$G$4:$G$989, MATCH(B72&amp;D72,Components!$B$4:$B$989&amp;Components!$F$4:$F$989,0),0),"Enter the component code on the left")</f>
        <v>teachers’ and leaders’ development</v>
      </c>
      <c r="F72" s="140">
        <v>2</v>
      </c>
      <c r="G72" s="178" t="str">
        <f t="array" ref="G72">IF(COUNTIFS(Components!$H$4:$H$989,F72, Components!$C$4:$C$989,D72,Components!$B$4:$B$989,B72)&gt;0,INDEX(Components!$I$4:$I$989, MATCH(B72&amp;D72&amp;F72,Components!$B$4:$B$989&amp;Components!$C$4:$C$989&amp;Components!$H$4:$H$989,0),0),"")</f>
        <v>teachers' training and professional development</v>
      </c>
      <c r="H72" s="138" t="s">
        <v>1278</v>
      </c>
      <c r="I72" s="138" t="s">
        <v>1289</v>
      </c>
      <c r="J72" s="141" t="s">
        <v>1290</v>
      </c>
      <c r="K72" s="141" t="s">
        <v>1291</v>
      </c>
      <c r="L72" s="181">
        <v>0</v>
      </c>
      <c r="M72" s="181">
        <v>0</v>
      </c>
      <c r="N72" s="181">
        <v>0</v>
      </c>
      <c r="O72" s="181">
        <v>2</v>
      </c>
      <c r="P72" s="181">
        <v>0</v>
      </c>
      <c r="Q72" s="202">
        <f t="shared" si="8"/>
        <v>2</v>
      </c>
      <c r="R72" s="217">
        <v>350000</v>
      </c>
      <c r="S72" s="202">
        <f t="shared" si="9"/>
        <v>0</v>
      </c>
      <c r="T72" s="202">
        <f t="shared" si="10"/>
        <v>0</v>
      </c>
      <c r="U72" s="202">
        <f t="shared" si="11"/>
        <v>0</v>
      </c>
      <c r="V72" s="202">
        <f t="shared" si="12"/>
        <v>700000</v>
      </c>
      <c r="W72" s="202">
        <f t="shared" si="13"/>
        <v>0</v>
      </c>
      <c r="X72" s="202">
        <f t="shared" si="14"/>
        <v>700000</v>
      </c>
      <c r="Y72" s="180" t="s">
        <v>645</v>
      </c>
      <c r="Z72" s="203" t="str">
        <f>IF(Y72&gt;0, INDEX([5]KPI!$B$2:$B$150, MATCH(Y72, [5]KPI!$A$2:$A$150, 0)), "Enter KPI Reference No. to the left")</f>
        <v>Teachers in Grades 1-12 that are licensed</v>
      </c>
      <c r="AA72" s="180" t="s">
        <v>3269</v>
      </c>
      <c r="AB72" s="213" t="s">
        <v>3296</v>
      </c>
      <c r="AC72" s="137"/>
    </row>
    <row r="73" spans="1:29" ht="48" x14ac:dyDescent="0.2">
      <c r="A73" s="177">
        <v>71</v>
      </c>
      <c r="B73" s="140">
        <v>2</v>
      </c>
      <c r="C73" s="178" t="str">
        <f>IF(COUNTIF(Components!$E$4:$E$989,B73)&gt;0,INDEX(Components!$G$4:$G$989, MATCH(B73,Components!$E$4:$E$989, 0)),"Enter valid code to the left")</f>
        <v>General education quality</v>
      </c>
      <c r="D73" s="140">
        <v>1</v>
      </c>
      <c r="E73" s="178" t="str">
        <f t="array" ref="E73">IF(COUNTIFS(Components!$F$4:$F$989,D73,Components!$B$4:$B$989,B73)&gt;0,INDEX(Components!$G$4:$G$989, MATCH(B73&amp;D73,Components!$B$4:$B$989&amp;Components!$F$4:$F$989,0),0),"Enter the component code on the left")</f>
        <v>teachers’ and leaders’ development</v>
      </c>
      <c r="F73" s="140">
        <v>2</v>
      </c>
      <c r="G73" s="178" t="str">
        <f t="array" ref="G73">IF(COUNTIFS(Components!$H$4:$H$989,F73, Components!$C$4:$C$989,D73,Components!$B$4:$B$989,B73)&gt;0,INDEX(Components!$I$4:$I$989, MATCH(B73&amp;D73&amp;F73,Components!$B$4:$B$989&amp;Components!$C$4:$C$989&amp;Components!$H$4:$H$989,0),0),"")</f>
        <v>teachers' training and professional development</v>
      </c>
      <c r="H73" s="240" t="s">
        <v>1292</v>
      </c>
      <c r="I73" s="138" t="s">
        <v>1293</v>
      </c>
      <c r="J73" s="141" t="s">
        <v>1217</v>
      </c>
      <c r="K73" s="141" t="s">
        <v>1218</v>
      </c>
      <c r="L73" s="181">
        <v>0</v>
      </c>
      <c r="M73" s="181">
        <v>1</v>
      </c>
      <c r="N73" s="181">
        <v>0</v>
      </c>
      <c r="O73" s="181">
        <v>0</v>
      </c>
      <c r="P73" s="181">
        <v>0</v>
      </c>
      <c r="Q73" s="202">
        <f t="shared" si="8"/>
        <v>1</v>
      </c>
      <c r="R73" s="217">
        <v>800000</v>
      </c>
      <c r="S73" s="202">
        <f t="shared" si="9"/>
        <v>0</v>
      </c>
      <c r="T73" s="202">
        <f t="shared" si="10"/>
        <v>800000</v>
      </c>
      <c r="U73" s="202">
        <f t="shared" si="11"/>
        <v>0</v>
      </c>
      <c r="V73" s="202">
        <f t="shared" si="12"/>
        <v>0</v>
      </c>
      <c r="W73" s="202">
        <f t="shared" si="13"/>
        <v>0</v>
      </c>
      <c r="X73" s="202">
        <f t="shared" si="14"/>
        <v>800000</v>
      </c>
      <c r="Y73" s="180" t="s">
        <v>645</v>
      </c>
      <c r="Z73" s="203" t="str">
        <f>IF(Y73&gt;0, INDEX([5]KPI!$B$2:$B$150, MATCH(Y73, [5]KPI!$A$2:$A$150, 0)), "Enter KPI Reference No. to the left")</f>
        <v>Teachers in Grades 1-12 that are licensed</v>
      </c>
      <c r="AA73" s="180" t="s">
        <v>3269</v>
      </c>
      <c r="AB73" s="213" t="s">
        <v>1121</v>
      </c>
      <c r="AC73" s="137"/>
    </row>
    <row r="74" spans="1:29" ht="48" x14ac:dyDescent="0.2">
      <c r="A74" s="177">
        <v>72</v>
      </c>
      <c r="B74" s="140">
        <v>2</v>
      </c>
      <c r="C74" s="178" t="str">
        <f>IF(COUNTIF(Components!$E$4:$E$989,B74)&gt;0,INDEX(Components!$G$4:$G$989, MATCH(B74,Components!$E$4:$E$989, 0)),"Enter valid code to the left")</f>
        <v>General education quality</v>
      </c>
      <c r="D74" s="140">
        <v>1</v>
      </c>
      <c r="E74" s="178" t="str">
        <f t="array" ref="E74">IF(COUNTIFS(Components!$F$4:$F$989,D74,Components!$B$4:$B$989,B74)&gt;0,INDEX(Components!$G$4:$G$989, MATCH(B74&amp;D74,Components!$B$4:$B$989&amp;Components!$F$4:$F$989,0),0),"Enter the component code on the left")</f>
        <v>teachers’ and leaders’ development</v>
      </c>
      <c r="F74" s="140">
        <v>2</v>
      </c>
      <c r="G74" s="178" t="str">
        <f t="array" ref="G74">IF(COUNTIFS(Components!$H$4:$H$989,F74, Components!$C$4:$C$989,D74,Components!$B$4:$B$989,B74)&gt;0,INDEX(Components!$I$4:$I$989, MATCH(B74&amp;D74&amp;F74,Components!$B$4:$B$989&amp;Components!$C$4:$C$989&amp;Components!$H$4:$H$989,0),0),"")</f>
        <v>teachers' training and professional development</v>
      </c>
      <c r="H74" s="138" t="s">
        <v>1292</v>
      </c>
      <c r="I74" s="138" t="s">
        <v>1294</v>
      </c>
      <c r="J74" s="141" t="s">
        <v>1295</v>
      </c>
      <c r="K74" s="141" t="s">
        <v>1296</v>
      </c>
      <c r="L74" s="181">
        <v>0</v>
      </c>
      <c r="M74" s="181">
        <v>18</v>
      </c>
      <c r="N74" s="181">
        <v>0</v>
      </c>
      <c r="O74" s="181">
        <v>0</v>
      </c>
      <c r="P74" s="181">
        <v>0</v>
      </c>
      <c r="Q74" s="202">
        <f t="shared" si="8"/>
        <v>18</v>
      </c>
      <c r="R74" s="217">
        <v>2353</v>
      </c>
      <c r="S74" s="202">
        <f t="shared" si="9"/>
        <v>0</v>
      </c>
      <c r="T74" s="202">
        <f t="shared" si="10"/>
        <v>42354</v>
      </c>
      <c r="U74" s="202">
        <f t="shared" si="11"/>
        <v>0</v>
      </c>
      <c r="V74" s="202">
        <f t="shared" si="12"/>
        <v>0</v>
      </c>
      <c r="W74" s="202">
        <f t="shared" si="13"/>
        <v>0</v>
      </c>
      <c r="X74" s="202">
        <f t="shared" si="14"/>
        <v>42354</v>
      </c>
      <c r="Y74" s="180" t="s">
        <v>645</v>
      </c>
      <c r="Z74" s="203" t="str">
        <f>IF(Y74&gt;0, INDEX([5]KPI!$B$2:$B$150, MATCH(Y74, [5]KPI!$A$2:$A$150, 0)), "Enter KPI Reference No. to the left")</f>
        <v>Teachers in Grades 1-12 that are licensed</v>
      </c>
      <c r="AA74" s="180" t="s">
        <v>3269</v>
      </c>
      <c r="AB74" s="213" t="s">
        <v>1121</v>
      </c>
      <c r="AC74" s="137"/>
    </row>
    <row r="75" spans="1:29" ht="48" x14ac:dyDescent="0.2">
      <c r="A75" s="177">
        <v>73</v>
      </c>
      <c r="B75" s="140">
        <v>2</v>
      </c>
      <c r="C75" s="178" t="str">
        <f>IF(COUNTIF(Components!$E$4:$E$989,B75)&gt;0,INDEX(Components!$G$4:$G$989, MATCH(B75,Components!$E$4:$E$989, 0)),"Enter valid code to the left")</f>
        <v>General education quality</v>
      </c>
      <c r="D75" s="140">
        <v>1</v>
      </c>
      <c r="E75" s="178" t="str">
        <f t="array" ref="E75">IF(COUNTIFS(Components!$F$4:$F$989,D75,Components!$B$4:$B$989,B75)&gt;0,INDEX(Components!$G$4:$G$989, MATCH(B75&amp;D75,Components!$B$4:$B$989&amp;Components!$F$4:$F$989,0),0),"Enter the component code on the left")</f>
        <v>teachers’ and leaders’ development</v>
      </c>
      <c r="F75" s="140">
        <v>2</v>
      </c>
      <c r="G75" s="178" t="str">
        <f t="array" ref="G75">IF(COUNTIFS(Components!$H$4:$H$989,F75, Components!$C$4:$C$989,D75,Components!$B$4:$B$989,B75)&gt;0,INDEX(Components!$I$4:$I$989, MATCH(B75&amp;D75&amp;F75,Components!$B$4:$B$989&amp;Components!$C$4:$C$989&amp;Components!$H$4:$H$989,0),0),"")</f>
        <v>teachers' training and professional development</v>
      </c>
      <c r="H75" s="138" t="s">
        <v>1292</v>
      </c>
      <c r="I75" s="138" t="s">
        <v>1297</v>
      </c>
      <c r="J75" s="141" t="s">
        <v>1229</v>
      </c>
      <c r="K75" s="141" t="s">
        <v>1298</v>
      </c>
      <c r="L75" s="181">
        <v>0</v>
      </c>
      <c r="M75" s="181">
        <v>18</v>
      </c>
      <c r="N75" s="181">
        <v>0</v>
      </c>
      <c r="O75" s="181">
        <v>0</v>
      </c>
      <c r="P75" s="181">
        <v>0</v>
      </c>
      <c r="Q75" s="202">
        <f t="shared" si="8"/>
        <v>18</v>
      </c>
      <c r="R75" s="217">
        <v>78500</v>
      </c>
      <c r="S75" s="202">
        <f t="shared" si="9"/>
        <v>0</v>
      </c>
      <c r="T75" s="202">
        <f t="shared" si="10"/>
        <v>1413000</v>
      </c>
      <c r="U75" s="202">
        <f t="shared" si="11"/>
        <v>0</v>
      </c>
      <c r="V75" s="202">
        <f t="shared" si="12"/>
        <v>0</v>
      </c>
      <c r="W75" s="202">
        <f t="shared" si="13"/>
        <v>0</v>
      </c>
      <c r="X75" s="202">
        <f t="shared" si="14"/>
        <v>1413000</v>
      </c>
      <c r="Y75" s="180" t="s">
        <v>645</v>
      </c>
      <c r="Z75" s="203" t="str">
        <f>IF(Y75&gt;0, INDEX([5]KPI!$B$2:$B$150, MATCH(Y75, [5]KPI!$A$2:$A$150, 0)), "Enter KPI Reference No. to the left")</f>
        <v>Teachers in Grades 1-12 that are licensed</v>
      </c>
      <c r="AA75" s="180" t="s">
        <v>3269</v>
      </c>
      <c r="AB75" s="213" t="s">
        <v>1121</v>
      </c>
      <c r="AC75" s="137"/>
    </row>
    <row r="76" spans="1:29" ht="48" x14ac:dyDescent="0.2">
      <c r="A76" s="177">
        <v>74</v>
      </c>
      <c r="B76" s="140">
        <v>2</v>
      </c>
      <c r="C76" s="178" t="str">
        <f>IF(COUNTIF(Components!$E$4:$E$989,B76)&gt;0,INDEX(Components!$G$4:$G$989, MATCH(B76,Components!$E$4:$E$989, 0)),"Enter valid code to the left")</f>
        <v>General education quality</v>
      </c>
      <c r="D76" s="140">
        <v>1</v>
      </c>
      <c r="E76" s="178" t="str">
        <f t="array" ref="E76">IF(COUNTIFS(Components!$F$4:$F$989,D76,Components!$B$4:$B$989,B76)&gt;0,INDEX(Components!$G$4:$G$989, MATCH(B76&amp;D76,Components!$B$4:$B$989&amp;Components!$F$4:$F$989,0),0),"Enter the component code on the left")</f>
        <v>teachers’ and leaders’ development</v>
      </c>
      <c r="F76" s="140">
        <v>2</v>
      </c>
      <c r="G76" s="178" t="str">
        <f t="array" ref="G76">IF(COUNTIFS(Components!$H$4:$H$989,F76, Components!$C$4:$C$989,D76,Components!$B$4:$B$989,B76)&gt;0,INDEX(Components!$I$4:$I$989, MATCH(B76&amp;D76&amp;F76,Components!$B$4:$B$989&amp;Components!$C$4:$C$989&amp;Components!$H$4:$H$989,0),0),"")</f>
        <v>teachers' training and professional development</v>
      </c>
      <c r="H76" s="138" t="s">
        <v>1292</v>
      </c>
      <c r="I76" s="138" t="s">
        <v>1299</v>
      </c>
      <c r="J76" s="141" t="s">
        <v>1181</v>
      </c>
      <c r="K76" s="141" t="s">
        <v>1182</v>
      </c>
      <c r="L76" s="181">
        <v>0</v>
      </c>
      <c r="M76" s="182">
        <v>12600</v>
      </c>
      <c r="N76" s="181">
        <v>0</v>
      </c>
      <c r="O76" s="181">
        <v>0</v>
      </c>
      <c r="P76" s="181">
        <v>0</v>
      </c>
      <c r="Q76" s="202">
        <f t="shared" si="8"/>
        <v>12600</v>
      </c>
      <c r="R76" s="206">
        <v>50</v>
      </c>
      <c r="S76" s="202">
        <f t="shared" si="9"/>
        <v>0</v>
      </c>
      <c r="T76" s="202">
        <f t="shared" si="10"/>
        <v>630000</v>
      </c>
      <c r="U76" s="202">
        <f t="shared" si="11"/>
        <v>0</v>
      </c>
      <c r="V76" s="202">
        <f t="shared" si="12"/>
        <v>0</v>
      </c>
      <c r="W76" s="202">
        <f t="shared" si="13"/>
        <v>0</v>
      </c>
      <c r="X76" s="202">
        <f t="shared" si="14"/>
        <v>630000</v>
      </c>
      <c r="Y76" s="180" t="s">
        <v>645</v>
      </c>
      <c r="Z76" s="203" t="str">
        <f>IF(Y76&gt;0, INDEX([5]KPI!$B$2:$B$150, MATCH(Y76, [5]KPI!$A$2:$A$150, 0)), "Enter KPI Reference No. to the left")</f>
        <v>Teachers in Grades 1-12 that are licensed</v>
      </c>
      <c r="AA76" s="180" t="s">
        <v>3269</v>
      </c>
      <c r="AB76" s="213" t="s">
        <v>1121</v>
      </c>
      <c r="AC76" s="137"/>
    </row>
    <row r="77" spans="1:29" ht="48" x14ac:dyDescent="0.2">
      <c r="A77" s="177">
        <v>75</v>
      </c>
      <c r="B77" s="140">
        <v>2</v>
      </c>
      <c r="C77" s="178" t="str">
        <f>IF(COUNTIF(Components!$E$4:$E$989,B77)&gt;0,INDEX(Components!$G$4:$G$989, MATCH(B77,Components!$E$4:$E$989, 0)),"Enter valid code to the left")</f>
        <v>General education quality</v>
      </c>
      <c r="D77" s="140">
        <v>1</v>
      </c>
      <c r="E77" s="178" t="str">
        <f t="array" ref="E77">IF(COUNTIFS(Components!$F$4:$F$989,D77,Components!$B$4:$B$989,B77)&gt;0,INDEX(Components!$G$4:$G$989, MATCH(B77&amp;D77,Components!$B$4:$B$989&amp;Components!$F$4:$F$989,0),0),"Enter the component code on the left")</f>
        <v>teachers’ and leaders’ development</v>
      </c>
      <c r="F77" s="140">
        <v>2</v>
      </c>
      <c r="G77" s="178" t="str">
        <f t="array" ref="G77">IF(COUNTIFS(Components!$H$4:$H$989,F77, Components!$C$4:$C$989,D77,Components!$B$4:$B$989,B77)&gt;0,INDEX(Components!$I$4:$I$989, MATCH(B77&amp;D77&amp;F77,Components!$B$4:$B$989&amp;Components!$C$4:$C$989&amp;Components!$H$4:$H$989,0),0),"")</f>
        <v>teachers' training and professional development</v>
      </c>
      <c r="H77" s="138" t="s">
        <v>1292</v>
      </c>
      <c r="I77" s="138" t="s">
        <v>1300</v>
      </c>
      <c r="J77" s="141" t="s">
        <v>1195</v>
      </c>
      <c r="K77" s="141" t="s">
        <v>1140</v>
      </c>
      <c r="L77" s="181">
        <v>0</v>
      </c>
      <c r="M77" s="181">
        <v>2</v>
      </c>
      <c r="N77" s="181">
        <v>2</v>
      </c>
      <c r="O77" s="181">
        <v>2</v>
      </c>
      <c r="P77" s="181">
        <v>2</v>
      </c>
      <c r="Q77" s="202">
        <f t="shared" si="8"/>
        <v>8</v>
      </c>
      <c r="R77" s="217">
        <v>49664</v>
      </c>
      <c r="S77" s="202">
        <f t="shared" si="9"/>
        <v>0</v>
      </c>
      <c r="T77" s="202">
        <f t="shared" si="10"/>
        <v>99328</v>
      </c>
      <c r="U77" s="202">
        <f t="shared" si="11"/>
        <v>99328</v>
      </c>
      <c r="V77" s="202">
        <f t="shared" si="12"/>
        <v>99328</v>
      </c>
      <c r="W77" s="202">
        <f t="shared" si="13"/>
        <v>99328</v>
      </c>
      <c r="X77" s="202">
        <f t="shared" si="14"/>
        <v>397312</v>
      </c>
      <c r="Y77" s="180" t="s">
        <v>645</v>
      </c>
      <c r="Z77" s="203" t="str">
        <f>IF(Y77&gt;0, INDEX([5]KPI!$B$2:$B$150, MATCH(Y77, [5]KPI!$A$2:$A$150, 0)), "Enter KPI Reference No. to the left")</f>
        <v>Teachers in Grades 1-12 that are licensed</v>
      </c>
      <c r="AA77" s="180" t="s">
        <v>3269</v>
      </c>
      <c r="AB77" s="213" t="s">
        <v>1121</v>
      </c>
      <c r="AC77" s="137"/>
    </row>
    <row r="78" spans="1:29" ht="48" x14ac:dyDescent="0.2">
      <c r="A78" s="177">
        <v>76</v>
      </c>
      <c r="B78" s="140">
        <v>2</v>
      </c>
      <c r="C78" s="178" t="str">
        <f>IF(COUNTIF(Components!$E$4:$E$989,B78)&gt;0,INDEX(Components!$G$4:$G$989, MATCH(B78,Components!$E$4:$E$989, 0)),"Enter valid code to the left")</f>
        <v>General education quality</v>
      </c>
      <c r="D78" s="140">
        <v>1</v>
      </c>
      <c r="E78" s="178" t="str">
        <f t="array" ref="E78">IF(COUNTIFS(Components!$F$4:$F$989,D78,Components!$B$4:$B$989,B78)&gt;0,INDEX(Components!$G$4:$G$989, MATCH(B78&amp;D78,Components!$B$4:$B$989&amp;Components!$F$4:$F$989,0),0),"Enter the component code on the left")</f>
        <v>teachers’ and leaders’ development</v>
      </c>
      <c r="F78" s="140">
        <v>2</v>
      </c>
      <c r="G78" s="178" t="str">
        <f t="array" ref="G78">IF(COUNTIFS(Components!$H$4:$H$989,F78, Components!$C$4:$C$989,D78,Components!$B$4:$B$989,B78)&gt;0,INDEX(Components!$I$4:$I$989, MATCH(B78&amp;D78&amp;F78,Components!$B$4:$B$989&amp;Components!$C$4:$C$989&amp;Components!$H$4:$H$989,0),0),"")</f>
        <v>teachers' training and professional development</v>
      </c>
      <c r="H78" s="138" t="s">
        <v>1292</v>
      </c>
      <c r="I78" s="138" t="s">
        <v>1301</v>
      </c>
      <c r="J78" s="141" t="s">
        <v>1195</v>
      </c>
      <c r="K78" s="141" t="s">
        <v>1140</v>
      </c>
      <c r="L78" s="181">
        <v>0</v>
      </c>
      <c r="M78" s="181">
        <v>2</v>
      </c>
      <c r="N78" s="181">
        <v>2</v>
      </c>
      <c r="O78" s="181">
        <v>2</v>
      </c>
      <c r="P78" s="181">
        <v>2</v>
      </c>
      <c r="Q78" s="202">
        <f t="shared" si="8"/>
        <v>8</v>
      </c>
      <c r="R78" s="217">
        <v>49664</v>
      </c>
      <c r="S78" s="202">
        <f t="shared" si="9"/>
        <v>0</v>
      </c>
      <c r="T78" s="202">
        <f t="shared" si="10"/>
        <v>99328</v>
      </c>
      <c r="U78" s="202">
        <f t="shared" si="11"/>
        <v>99328</v>
      </c>
      <c r="V78" s="202">
        <f t="shared" si="12"/>
        <v>99328</v>
      </c>
      <c r="W78" s="202">
        <f t="shared" si="13"/>
        <v>99328</v>
      </c>
      <c r="X78" s="202">
        <f t="shared" si="14"/>
        <v>397312</v>
      </c>
      <c r="Y78" s="180" t="s">
        <v>645</v>
      </c>
      <c r="Z78" s="203" t="str">
        <f>IF(Y78&gt;0, INDEX([5]KPI!$B$2:$B$150, MATCH(Y78, [5]KPI!$A$2:$A$150, 0)), "Enter KPI Reference No. to the left")</f>
        <v>Teachers in Grades 1-12 that are licensed</v>
      </c>
      <c r="AA78" s="180" t="s">
        <v>3269</v>
      </c>
      <c r="AB78" s="213" t="s">
        <v>769</v>
      </c>
      <c r="AC78" s="137"/>
    </row>
    <row r="79" spans="1:29" ht="48" x14ac:dyDescent="0.2">
      <c r="A79" s="177">
        <v>77</v>
      </c>
      <c r="B79" s="140">
        <v>2</v>
      </c>
      <c r="C79" s="178" t="str">
        <f>IF(COUNTIF(Components!$E$4:$E$989,B79)&gt;0,INDEX(Components!$G$4:$G$989, MATCH(B79,Components!$E$4:$E$989, 0)),"Enter valid code to the left")</f>
        <v>General education quality</v>
      </c>
      <c r="D79" s="140">
        <v>1</v>
      </c>
      <c r="E79" s="178" t="str">
        <f t="array" ref="E79">IF(COUNTIFS(Components!$F$4:$F$989,D79,Components!$B$4:$B$989,B79)&gt;0,INDEX(Components!$G$4:$G$989, MATCH(B79&amp;D79,Components!$B$4:$B$989&amp;Components!$F$4:$F$989,0),0),"Enter the component code on the left")</f>
        <v>teachers’ and leaders’ development</v>
      </c>
      <c r="F79" s="140">
        <v>2</v>
      </c>
      <c r="G79" s="178" t="str">
        <f t="array" ref="G79">IF(COUNTIFS(Components!$H$4:$H$989,F79, Components!$C$4:$C$989,D79,Components!$B$4:$B$989,B79)&gt;0,INDEX(Components!$I$4:$I$989, MATCH(B79&amp;D79&amp;F79,Components!$B$4:$B$989&amp;Components!$C$4:$C$989&amp;Components!$H$4:$H$989,0),0),"")</f>
        <v>teachers' training and professional development</v>
      </c>
      <c r="H79" s="138" t="s">
        <v>1292</v>
      </c>
      <c r="I79" s="138" t="s">
        <v>1302</v>
      </c>
      <c r="J79" s="141" t="s">
        <v>1303</v>
      </c>
      <c r="K79" s="141" t="s">
        <v>1304</v>
      </c>
      <c r="L79" s="181">
        <v>0</v>
      </c>
      <c r="M79" s="181">
        <v>1</v>
      </c>
      <c r="N79" s="181">
        <v>1</v>
      </c>
      <c r="O79" s="181">
        <v>0</v>
      </c>
      <c r="P79" s="181">
        <v>0</v>
      </c>
      <c r="Q79" s="202">
        <f t="shared" si="8"/>
        <v>2</v>
      </c>
      <c r="R79" s="217">
        <v>560000</v>
      </c>
      <c r="S79" s="202">
        <f t="shared" si="9"/>
        <v>0</v>
      </c>
      <c r="T79" s="202">
        <f t="shared" si="10"/>
        <v>560000</v>
      </c>
      <c r="U79" s="202">
        <f t="shared" si="11"/>
        <v>560000</v>
      </c>
      <c r="V79" s="202">
        <f t="shared" si="12"/>
        <v>0</v>
      </c>
      <c r="W79" s="202">
        <f t="shared" si="13"/>
        <v>0</v>
      </c>
      <c r="X79" s="202">
        <f t="shared" si="14"/>
        <v>1120000</v>
      </c>
      <c r="Y79" s="180" t="s">
        <v>645</v>
      </c>
      <c r="Z79" s="203" t="str">
        <f>IF(Y79&gt;0, INDEX([5]KPI!$B$2:$B$150, MATCH(Y79, [5]KPI!$A$2:$A$150, 0)), "Enter KPI Reference No. to the left")</f>
        <v>Teachers in Grades 1-12 that are licensed</v>
      </c>
      <c r="AA79" s="180" t="s">
        <v>3269</v>
      </c>
      <c r="AB79" s="213" t="s">
        <v>1121</v>
      </c>
      <c r="AC79" s="137"/>
    </row>
    <row r="80" spans="1:29" ht="48" x14ac:dyDescent="0.2">
      <c r="A80" s="177">
        <v>78</v>
      </c>
      <c r="B80" s="140">
        <v>2</v>
      </c>
      <c r="C80" s="178" t="str">
        <f>IF(COUNTIF(Components!$E$4:$E$989,B80)&gt;0,INDEX(Components!$G$4:$G$989, MATCH(B80,Components!$E$4:$E$989, 0)),"Enter valid code to the left")</f>
        <v>General education quality</v>
      </c>
      <c r="D80" s="140">
        <v>1</v>
      </c>
      <c r="E80" s="178" t="str">
        <f t="array" ref="E80">IF(COUNTIFS(Components!$F$4:$F$989,D80,Components!$B$4:$B$989,B80)&gt;0,INDEX(Components!$G$4:$G$989, MATCH(B80&amp;D80,Components!$B$4:$B$989&amp;Components!$F$4:$F$989,0),0),"Enter the component code on the left")</f>
        <v>teachers’ and leaders’ development</v>
      </c>
      <c r="F80" s="140">
        <v>2</v>
      </c>
      <c r="G80" s="178" t="str">
        <f t="array" ref="G80">IF(COUNTIFS(Components!$H$4:$H$989,F80, Components!$C$4:$C$989,D80,Components!$B$4:$B$989,B80)&gt;0,INDEX(Components!$I$4:$I$989, MATCH(B80&amp;D80&amp;F80,Components!$B$4:$B$989&amp;Components!$C$4:$C$989&amp;Components!$H$4:$H$989,0),0),"")</f>
        <v>teachers' training and professional development</v>
      </c>
      <c r="H80" s="138" t="s">
        <v>1292</v>
      </c>
      <c r="I80" s="138" t="s">
        <v>1305</v>
      </c>
      <c r="J80" s="141" t="s">
        <v>1306</v>
      </c>
      <c r="K80" s="141" t="s">
        <v>1307</v>
      </c>
      <c r="L80" s="181">
        <v>0</v>
      </c>
      <c r="M80" s="182">
        <v>0</v>
      </c>
      <c r="N80" s="181">
        <v>2</v>
      </c>
      <c r="O80" s="181">
        <v>2</v>
      </c>
      <c r="P80" s="181">
        <v>2</v>
      </c>
      <c r="Q80" s="202">
        <f t="shared" si="8"/>
        <v>6</v>
      </c>
      <c r="R80" s="217">
        <v>4800</v>
      </c>
      <c r="S80" s="202">
        <f t="shared" si="9"/>
        <v>0</v>
      </c>
      <c r="T80" s="202">
        <f t="shared" si="10"/>
        <v>0</v>
      </c>
      <c r="U80" s="202">
        <f t="shared" si="11"/>
        <v>9600</v>
      </c>
      <c r="V80" s="202">
        <f t="shared" si="12"/>
        <v>9600</v>
      </c>
      <c r="W80" s="202">
        <f t="shared" si="13"/>
        <v>9600</v>
      </c>
      <c r="X80" s="202">
        <f t="shared" si="14"/>
        <v>28800</v>
      </c>
      <c r="Y80" s="180"/>
      <c r="Z80" s="203"/>
      <c r="AA80" s="180" t="s">
        <v>1032</v>
      </c>
      <c r="AB80" s="213" t="s">
        <v>1121</v>
      </c>
      <c r="AC80" s="137"/>
    </row>
    <row r="81" spans="1:29" ht="60" x14ac:dyDescent="0.2">
      <c r="A81" s="177">
        <v>79</v>
      </c>
      <c r="B81" s="140">
        <v>2</v>
      </c>
      <c r="C81" s="178" t="str">
        <f>IF(COUNTIF(Components!$E$4:$E$989,B81)&gt;0,INDEX(Components!$G$4:$G$989, MATCH(B81,Components!$E$4:$E$989, 0)),"Enter valid code to the left")</f>
        <v>General education quality</v>
      </c>
      <c r="D81" s="140">
        <v>1</v>
      </c>
      <c r="E81" s="178" t="str">
        <f t="array" ref="E81">IF(COUNTIFS(Components!$F$4:$F$989,D81,Components!$B$4:$B$989,B81)&gt;0,INDEX(Components!$G$4:$G$989, MATCH(B81&amp;D81,Components!$B$4:$B$989&amp;Components!$F$4:$F$989,0),0),"Enter the component code on the left")</f>
        <v>teachers’ and leaders’ development</v>
      </c>
      <c r="F81" s="140">
        <v>2</v>
      </c>
      <c r="G81" s="178" t="str">
        <f t="array" ref="G81">IF(COUNTIFS(Components!$H$4:$H$989,F81, Components!$C$4:$C$989,D81,Components!$B$4:$B$989,B81)&gt;0,INDEX(Components!$I$4:$I$989, MATCH(B81&amp;D81&amp;F81,Components!$B$4:$B$989&amp;Components!$C$4:$C$989&amp;Components!$H$4:$H$989,0),0),"")</f>
        <v>teachers' training and professional development</v>
      </c>
      <c r="H81" s="138" t="s">
        <v>1292</v>
      </c>
      <c r="I81" s="138" t="s">
        <v>1308</v>
      </c>
      <c r="J81" s="141" t="s">
        <v>1309</v>
      </c>
      <c r="K81" s="141" t="s">
        <v>1310</v>
      </c>
      <c r="L81" s="181">
        <v>0</v>
      </c>
      <c r="M81" s="182">
        <v>0</v>
      </c>
      <c r="N81" s="181">
        <v>2</v>
      </c>
      <c r="O81" s="181">
        <v>2</v>
      </c>
      <c r="P81" s="181">
        <v>2</v>
      </c>
      <c r="Q81" s="202">
        <f t="shared" si="8"/>
        <v>6</v>
      </c>
      <c r="R81" s="217">
        <v>960000</v>
      </c>
      <c r="S81" s="202">
        <f t="shared" si="9"/>
        <v>0</v>
      </c>
      <c r="T81" s="202">
        <f t="shared" si="10"/>
        <v>0</v>
      </c>
      <c r="U81" s="202">
        <f t="shared" si="11"/>
        <v>1920000</v>
      </c>
      <c r="V81" s="202">
        <f t="shared" si="12"/>
        <v>1920000</v>
      </c>
      <c r="W81" s="202">
        <f t="shared" si="13"/>
        <v>1920000</v>
      </c>
      <c r="X81" s="202">
        <f t="shared" si="14"/>
        <v>5760000</v>
      </c>
      <c r="Y81" s="180"/>
      <c r="Z81" s="203"/>
      <c r="AA81" s="180" t="s">
        <v>1032</v>
      </c>
      <c r="AB81" s="213" t="s">
        <v>769</v>
      </c>
      <c r="AC81" s="137"/>
    </row>
    <row r="82" spans="1:29" ht="48" x14ac:dyDescent="0.2">
      <c r="A82" s="177">
        <v>80</v>
      </c>
      <c r="B82" s="140">
        <v>2</v>
      </c>
      <c r="C82" s="178" t="str">
        <f>IF(COUNTIF(Components!$E$4:$E$989,B82)&gt;0,INDEX(Components!$G$4:$G$989, MATCH(B82,Components!$E$4:$E$989, 0)),"Enter valid code to the left")</f>
        <v>General education quality</v>
      </c>
      <c r="D82" s="140">
        <v>1</v>
      </c>
      <c r="E82" s="178" t="str">
        <f t="array" ref="E82">IF(COUNTIFS(Components!$F$4:$F$989,D82,Components!$B$4:$B$989,B82)&gt;0,INDEX(Components!$G$4:$G$989, MATCH(B82&amp;D82,Components!$B$4:$B$989&amp;Components!$F$4:$F$989,0),0),"Enter the component code on the left")</f>
        <v>teachers’ and leaders’ development</v>
      </c>
      <c r="F82" s="140">
        <v>2</v>
      </c>
      <c r="G82" s="178" t="str">
        <f t="array" ref="G82">IF(COUNTIFS(Components!$H$4:$H$989,F82, Components!$C$4:$C$989,D82,Components!$B$4:$B$989,B82)&gt;0,INDEX(Components!$I$4:$I$989, MATCH(B82&amp;D82&amp;F82,Components!$B$4:$B$989&amp;Components!$C$4:$C$989&amp;Components!$H$4:$H$989,0),0),"")</f>
        <v>teachers' training and professional development</v>
      </c>
      <c r="H82" s="138" t="s">
        <v>1292</v>
      </c>
      <c r="I82" s="138" t="s">
        <v>1311</v>
      </c>
      <c r="J82" s="141" t="s">
        <v>1233</v>
      </c>
      <c r="K82" s="141" t="s">
        <v>1234</v>
      </c>
      <c r="L82" s="181">
        <v>0</v>
      </c>
      <c r="M82" s="182">
        <v>550</v>
      </c>
      <c r="N82" s="181">
        <v>550</v>
      </c>
      <c r="O82" s="181">
        <v>550</v>
      </c>
      <c r="P82" s="181">
        <v>550</v>
      </c>
      <c r="Q82" s="202">
        <f t="shared" si="8"/>
        <v>2200</v>
      </c>
      <c r="R82" s="217">
        <v>18000</v>
      </c>
      <c r="S82" s="202">
        <f t="shared" si="9"/>
        <v>0</v>
      </c>
      <c r="T82" s="202">
        <f t="shared" si="10"/>
        <v>9900000</v>
      </c>
      <c r="U82" s="202">
        <f t="shared" si="11"/>
        <v>9900000</v>
      </c>
      <c r="V82" s="202">
        <f t="shared" si="12"/>
        <v>9900000</v>
      </c>
      <c r="W82" s="202">
        <f t="shared" si="13"/>
        <v>9900000</v>
      </c>
      <c r="X82" s="202">
        <f t="shared" si="14"/>
        <v>39600000</v>
      </c>
      <c r="Y82" s="180"/>
      <c r="Z82" s="203"/>
      <c r="AA82" s="180" t="s">
        <v>1032</v>
      </c>
      <c r="AB82" s="213" t="s">
        <v>769</v>
      </c>
      <c r="AC82" s="137"/>
    </row>
    <row r="83" spans="1:29" ht="48" x14ac:dyDescent="0.2">
      <c r="A83" s="177">
        <v>81</v>
      </c>
      <c r="B83" s="140">
        <v>2</v>
      </c>
      <c r="C83" s="178" t="str">
        <f>IF(COUNTIF(Components!$E$4:$E$989,B83)&gt;0,INDEX(Components!$G$4:$G$989, MATCH(B83,Components!$E$4:$E$989, 0)),"Enter valid code to the left")</f>
        <v>General education quality</v>
      </c>
      <c r="D83" s="140">
        <v>1</v>
      </c>
      <c r="E83" s="178" t="str">
        <f t="array" ref="E83">IF(COUNTIFS(Components!$F$4:$F$989,D83,Components!$B$4:$B$989,B83)&gt;0,INDEX(Components!$G$4:$G$989, MATCH(B83&amp;D83,Components!$B$4:$B$989&amp;Components!$F$4:$F$989,0),0),"Enter the component code on the left")</f>
        <v>teachers’ and leaders’ development</v>
      </c>
      <c r="F83" s="140">
        <v>2</v>
      </c>
      <c r="G83" s="178" t="str">
        <f t="array" ref="G83">IF(COUNTIFS(Components!$H$4:$H$989,F83, Components!$C$4:$C$989,D83,Components!$B$4:$B$989,B83)&gt;0,INDEX(Components!$I$4:$I$989, MATCH(B83&amp;D83&amp;F83,Components!$B$4:$B$989&amp;Components!$C$4:$C$989&amp;Components!$H$4:$H$989,0),0),"")</f>
        <v>teachers' training and professional development</v>
      </c>
      <c r="H83" s="138" t="s">
        <v>1292</v>
      </c>
      <c r="I83" s="138" t="s">
        <v>1312</v>
      </c>
      <c r="J83" s="141" t="s">
        <v>1195</v>
      </c>
      <c r="K83" s="141" t="s">
        <v>1140</v>
      </c>
      <c r="L83" s="181">
        <v>0</v>
      </c>
      <c r="M83" s="182">
        <v>2</v>
      </c>
      <c r="N83" s="181">
        <v>2</v>
      </c>
      <c r="O83" s="181">
        <v>2</v>
      </c>
      <c r="P83" s="181">
        <v>2</v>
      </c>
      <c r="Q83" s="202">
        <f t="shared" si="8"/>
        <v>8</v>
      </c>
      <c r="R83" s="217">
        <v>48900</v>
      </c>
      <c r="S83" s="202">
        <f t="shared" si="9"/>
        <v>0</v>
      </c>
      <c r="T83" s="202">
        <f t="shared" si="10"/>
        <v>97800</v>
      </c>
      <c r="U83" s="202">
        <f t="shared" si="11"/>
        <v>97800</v>
      </c>
      <c r="V83" s="202">
        <f t="shared" si="12"/>
        <v>97800</v>
      </c>
      <c r="W83" s="202">
        <f t="shared" si="13"/>
        <v>97800</v>
      </c>
      <c r="X83" s="202">
        <f t="shared" si="14"/>
        <v>391200</v>
      </c>
      <c r="Y83" s="180"/>
      <c r="Z83" s="203"/>
      <c r="AA83" s="180" t="s">
        <v>1032</v>
      </c>
      <c r="AB83" s="213" t="s">
        <v>1121</v>
      </c>
      <c r="AC83" s="137"/>
    </row>
    <row r="84" spans="1:29" ht="48" x14ac:dyDescent="0.2">
      <c r="A84" s="177">
        <v>82</v>
      </c>
      <c r="B84" s="140">
        <v>2</v>
      </c>
      <c r="C84" s="178" t="str">
        <f>IF(COUNTIF(Components!$E$4:$E$989,B84)&gt;0,INDEX(Components!$G$4:$G$989, MATCH(B84,Components!$E$4:$E$989, 0)),"Enter valid code to the left")</f>
        <v>General education quality</v>
      </c>
      <c r="D84" s="140">
        <v>1</v>
      </c>
      <c r="E84" s="178" t="str">
        <f t="array" ref="E84">IF(COUNTIFS(Components!$F$4:$F$989,D84,Components!$B$4:$B$989,B84)&gt;0,INDEX(Components!$G$4:$G$989, MATCH(B84&amp;D84,Components!$B$4:$B$989&amp;Components!$F$4:$F$989,0),0),"Enter the component code on the left")</f>
        <v>teachers’ and leaders’ development</v>
      </c>
      <c r="F84" s="140">
        <v>2</v>
      </c>
      <c r="G84" s="178" t="str">
        <f t="array" ref="G84">IF(COUNTIFS(Components!$H$4:$H$989,F84, Components!$C$4:$C$989,D84,Components!$B$4:$B$989,B84)&gt;0,INDEX(Components!$I$4:$I$989, MATCH(B84&amp;D84&amp;F84,Components!$B$4:$B$989&amp;Components!$C$4:$C$989&amp;Components!$H$4:$H$989,0),0),"")</f>
        <v>teachers' training and professional development</v>
      </c>
      <c r="H84" s="138" t="s">
        <v>1292</v>
      </c>
      <c r="I84" s="138" t="s">
        <v>1313</v>
      </c>
      <c r="J84" s="141" t="s">
        <v>1314</v>
      </c>
      <c r="K84" s="141" t="s">
        <v>1315</v>
      </c>
      <c r="L84" s="181">
        <v>0</v>
      </c>
      <c r="M84" s="181">
        <v>1</v>
      </c>
      <c r="N84" s="181">
        <v>0</v>
      </c>
      <c r="O84" s="181">
        <v>0</v>
      </c>
      <c r="P84" s="181">
        <v>0</v>
      </c>
      <c r="Q84" s="202">
        <f t="shared" si="8"/>
        <v>1</v>
      </c>
      <c r="R84" s="217">
        <v>500000</v>
      </c>
      <c r="S84" s="202">
        <f t="shared" si="9"/>
        <v>0</v>
      </c>
      <c r="T84" s="202">
        <f t="shared" si="10"/>
        <v>500000</v>
      </c>
      <c r="U84" s="202">
        <f t="shared" si="11"/>
        <v>0</v>
      </c>
      <c r="V84" s="202">
        <f t="shared" si="12"/>
        <v>0</v>
      </c>
      <c r="W84" s="202">
        <f t="shared" si="13"/>
        <v>0</v>
      </c>
      <c r="X84" s="202">
        <f t="shared" si="14"/>
        <v>500000</v>
      </c>
      <c r="Y84" s="180" t="s">
        <v>645</v>
      </c>
      <c r="Z84" s="203" t="str">
        <f>IF(Y84&gt;0, INDEX([5]KPI!$B$2:$B$150, MATCH(Y84, [5]KPI!$A$2:$A$150, 0)), "Enter KPI Reference No. to the left")</f>
        <v>Teachers in Grades 1-12 that are licensed</v>
      </c>
      <c r="AA84" s="180" t="s">
        <v>3269</v>
      </c>
      <c r="AB84" s="213" t="s">
        <v>1121</v>
      </c>
      <c r="AC84" s="137"/>
    </row>
    <row r="85" spans="1:29" ht="48" x14ac:dyDescent="0.2">
      <c r="A85" s="177">
        <v>83</v>
      </c>
      <c r="B85" s="140">
        <v>2</v>
      </c>
      <c r="C85" s="178" t="str">
        <f>IF(COUNTIF(Components!$E$4:$E$989,B85)&gt;0,INDEX(Components!$G$4:$G$989, MATCH(B85,Components!$E$4:$E$989, 0)),"Enter valid code to the left")</f>
        <v>General education quality</v>
      </c>
      <c r="D85" s="140">
        <v>1</v>
      </c>
      <c r="E85" s="178" t="str">
        <f t="array" ref="E85">IF(COUNTIFS(Components!$F$4:$F$989,D85,Components!$B$4:$B$989,B85)&gt;0,INDEX(Components!$G$4:$G$989, MATCH(B85&amp;D85,Components!$B$4:$B$989&amp;Components!$F$4:$F$989,0),0),"Enter the component code on the left")</f>
        <v>teachers’ and leaders’ development</v>
      </c>
      <c r="F85" s="140">
        <v>2</v>
      </c>
      <c r="G85" s="178" t="str">
        <f t="array" ref="G85">IF(COUNTIFS(Components!$H$4:$H$989,F85, Components!$C$4:$C$989,D85,Components!$B$4:$B$989,B85)&gt;0,INDEX(Components!$I$4:$I$989, MATCH(B85&amp;D85&amp;F85,Components!$B$4:$B$989&amp;Components!$C$4:$C$989&amp;Components!$H$4:$H$989,0),0),"")</f>
        <v>teachers' training and professional development</v>
      </c>
      <c r="H85" s="138" t="s">
        <v>1292</v>
      </c>
      <c r="I85" s="138" t="s">
        <v>1316</v>
      </c>
      <c r="J85" s="141" t="s">
        <v>1317</v>
      </c>
      <c r="K85" s="141" t="s">
        <v>1318</v>
      </c>
      <c r="L85" s="181">
        <v>0</v>
      </c>
      <c r="M85" s="181">
        <v>0</v>
      </c>
      <c r="N85" s="181">
        <v>1</v>
      </c>
      <c r="O85" s="181">
        <v>0</v>
      </c>
      <c r="P85" s="181">
        <v>0</v>
      </c>
      <c r="Q85" s="202">
        <f t="shared" si="8"/>
        <v>1</v>
      </c>
      <c r="R85" s="217">
        <v>500000</v>
      </c>
      <c r="S85" s="202">
        <f t="shared" si="9"/>
        <v>0</v>
      </c>
      <c r="T85" s="202">
        <f t="shared" si="10"/>
        <v>0</v>
      </c>
      <c r="U85" s="202">
        <f t="shared" si="11"/>
        <v>500000</v>
      </c>
      <c r="V85" s="202">
        <f t="shared" si="12"/>
        <v>0</v>
      </c>
      <c r="W85" s="202">
        <f t="shared" si="13"/>
        <v>0</v>
      </c>
      <c r="X85" s="202">
        <f t="shared" si="14"/>
        <v>500000</v>
      </c>
      <c r="Y85" s="180" t="s">
        <v>645</v>
      </c>
      <c r="Z85" s="203" t="str">
        <f>IF(Y85&gt;0, INDEX([5]KPI!$B$2:$B$150, MATCH(Y85, [5]KPI!$A$2:$A$150, 0)), "Enter KPI Reference No. to the left")</f>
        <v>Teachers in Grades 1-12 that are licensed</v>
      </c>
      <c r="AA85" s="180" t="s">
        <v>3269</v>
      </c>
      <c r="AB85" s="213" t="s">
        <v>1121</v>
      </c>
      <c r="AC85" s="137"/>
    </row>
    <row r="86" spans="1:29" ht="48" x14ac:dyDescent="0.2">
      <c r="A86" s="177">
        <v>84</v>
      </c>
      <c r="B86" s="140">
        <v>2</v>
      </c>
      <c r="C86" s="178" t="str">
        <f>IF(COUNTIF(Components!$E$4:$E$989,B86)&gt;0,INDEX(Components!$G$4:$G$989, MATCH(B86,Components!$E$4:$E$989, 0)),"Enter valid code to the left")</f>
        <v>General education quality</v>
      </c>
      <c r="D86" s="140">
        <v>1</v>
      </c>
      <c r="E86" s="178" t="str">
        <f t="array" ref="E86">IF(COUNTIFS(Components!$F$4:$F$989,D86,Components!$B$4:$B$989,B86)&gt;0,INDEX(Components!$G$4:$G$989, MATCH(B86&amp;D86,Components!$B$4:$B$989&amp;Components!$F$4:$F$989,0),0),"Enter the component code on the left")</f>
        <v>teachers’ and leaders’ development</v>
      </c>
      <c r="F86" s="140">
        <v>2</v>
      </c>
      <c r="G86" s="178" t="str">
        <f t="array" ref="G86">IF(COUNTIFS(Components!$H$4:$H$989,F86, Components!$C$4:$C$989,D86,Components!$B$4:$B$989,B86)&gt;0,INDEX(Components!$I$4:$I$989, MATCH(B86&amp;D86&amp;F86,Components!$B$4:$B$989&amp;Components!$C$4:$C$989&amp;Components!$H$4:$H$989,0),0),"")</f>
        <v>teachers' training and professional development</v>
      </c>
      <c r="H86" s="138" t="s">
        <v>1292</v>
      </c>
      <c r="I86" s="138" t="s">
        <v>1319</v>
      </c>
      <c r="J86" s="141" t="s">
        <v>1320</v>
      </c>
      <c r="K86" s="141" t="s">
        <v>1321</v>
      </c>
      <c r="L86" s="181">
        <v>0</v>
      </c>
      <c r="M86" s="181">
        <v>0</v>
      </c>
      <c r="N86" s="181">
        <v>4000</v>
      </c>
      <c r="O86" s="181">
        <v>0</v>
      </c>
      <c r="P86" s="181">
        <v>0</v>
      </c>
      <c r="Q86" s="202">
        <f t="shared" si="8"/>
        <v>4000</v>
      </c>
      <c r="R86" s="206">
        <v>10</v>
      </c>
      <c r="S86" s="202">
        <f t="shared" si="9"/>
        <v>0</v>
      </c>
      <c r="T86" s="202">
        <f t="shared" si="10"/>
        <v>0</v>
      </c>
      <c r="U86" s="202">
        <f t="shared" si="11"/>
        <v>40000</v>
      </c>
      <c r="V86" s="202">
        <f t="shared" si="12"/>
        <v>0</v>
      </c>
      <c r="W86" s="202">
        <f t="shared" si="13"/>
        <v>0</v>
      </c>
      <c r="X86" s="202">
        <f t="shared" si="14"/>
        <v>40000</v>
      </c>
      <c r="Y86" s="180" t="s">
        <v>645</v>
      </c>
      <c r="Z86" s="203" t="str">
        <f>IF(Y86&gt;0, INDEX([5]KPI!$B$2:$B$150, MATCH(Y86, [5]KPI!$A$2:$A$150, 0)), "Enter KPI Reference No. to the left")</f>
        <v>Teachers in Grades 1-12 that are licensed</v>
      </c>
      <c r="AA86" s="180" t="s">
        <v>3269</v>
      </c>
      <c r="AB86" s="213" t="s">
        <v>1121</v>
      </c>
      <c r="AC86" s="137"/>
    </row>
    <row r="87" spans="1:29" ht="48" x14ac:dyDescent="0.2">
      <c r="A87" s="177">
        <v>85</v>
      </c>
      <c r="B87" s="140">
        <v>2</v>
      </c>
      <c r="C87" s="178" t="str">
        <f>IF(COUNTIF(Components!$E$4:$E$989,B87)&gt;0,INDEX(Components!$G$4:$G$989, MATCH(B87,Components!$E$4:$E$989, 0)),"Enter valid code to the left")</f>
        <v>General education quality</v>
      </c>
      <c r="D87" s="140">
        <v>1</v>
      </c>
      <c r="E87" s="178" t="str">
        <f t="array" ref="E87">IF(COUNTIFS(Components!$F$4:$F$989,D87,Components!$B$4:$B$989,B87)&gt;0,INDEX(Components!$G$4:$G$989, MATCH(B87&amp;D87,Components!$B$4:$B$989&amp;Components!$F$4:$F$989,0),0),"Enter the component code on the left")</f>
        <v>teachers’ and leaders’ development</v>
      </c>
      <c r="F87" s="140">
        <v>2</v>
      </c>
      <c r="G87" s="178" t="str">
        <f t="array" ref="G87">IF(COUNTIFS(Components!$H$4:$H$989,F87, Components!$C$4:$C$989,D87,Components!$B$4:$B$989,B87)&gt;0,INDEX(Components!$I$4:$I$989, MATCH(B87&amp;D87&amp;F87,Components!$B$4:$B$989&amp;Components!$C$4:$C$989&amp;Components!$H$4:$H$989,0),0),"")</f>
        <v>teachers' training and professional development</v>
      </c>
      <c r="H87" s="138" t="s">
        <v>1292</v>
      </c>
      <c r="I87" s="138" t="s">
        <v>1322</v>
      </c>
      <c r="J87" s="141" t="s">
        <v>1323</v>
      </c>
      <c r="K87" s="141" t="s">
        <v>1136</v>
      </c>
      <c r="L87" s="181">
        <v>0</v>
      </c>
      <c r="M87" s="181">
        <v>0</v>
      </c>
      <c r="N87" s="181">
        <v>2</v>
      </c>
      <c r="O87" s="181">
        <v>0</v>
      </c>
      <c r="P87" s="181">
        <v>0</v>
      </c>
      <c r="Q87" s="202">
        <f t="shared" si="8"/>
        <v>2</v>
      </c>
      <c r="R87" s="217">
        <v>500000</v>
      </c>
      <c r="S87" s="202">
        <f t="shared" si="9"/>
        <v>0</v>
      </c>
      <c r="T87" s="202">
        <f t="shared" si="10"/>
        <v>0</v>
      </c>
      <c r="U87" s="202">
        <f t="shared" si="11"/>
        <v>1000000</v>
      </c>
      <c r="V87" s="202">
        <f t="shared" si="12"/>
        <v>0</v>
      </c>
      <c r="W87" s="202">
        <f t="shared" si="13"/>
        <v>0</v>
      </c>
      <c r="X87" s="202">
        <f t="shared" si="14"/>
        <v>1000000</v>
      </c>
      <c r="Y87" s="180" t="s">
        <v>645</v>
      </c>
      <c r="Z87" s="203" t="str">
        <f>IF(Y87&gt;0, INDEX([5]KPI!$B$2:$B$150, MATCH(Y87, [5]KPI!$A$2:$A$150, 0)), "Enter KPI Reference No. to the left")</f>
        <v>Teachers in Grades 1-12 that are licensed</v>
      </c>
      <c r="AA87" s="180" t="s">
        <v>3269</v>
      </c>
      <c r="AB87" s="213" t="s">
        <v>1121</v>
      </c>
      <c r="AC87" s="137"/>
    </row>
    <row r="88" spans="1:29" ht="48" x14ac:dyDescent="0.2">
      <c r="A88" s="177">
        <v>86</v>
      </c>
      <c r="B88" s="140">
        <v>2</v>
      </c>
      <c r="C88" s="178" t="str">
        <f>IF(COUNTIF(Components!$E$4:$E$989,B88)&gt;0,INDEX(Components!$G$4:$G$989, MATCH(B88,Components!$E$4:$E$989, 0)),"Enter valid code to the left")</f>
        <v>General education quality</v>
      </c>
      <c r="D88" s="140">
        <v>1</v>
      </c>
      <c r="E88" s="178" t="str">
        <f t="array" ref="E88">IF(COUNTIFS(Components!$F$4:$F$989,D88,Components!$B$4:$B$989,B88)&gt;0,INDEX(Components!$G$4:$G$989, MATCH(B88&amp;D88,Components!$B$4:$B$989&amp;Components!$F$4:$F$989,0),0),"Enter the component code on the left")</f>
        <v>teachers’ and leaders’ development</v>
      </c>
      <c r="F88" s="140">
        <v>2</v>
      </c>
      <c r="G88" s="178" t="str">
        <f t="array" ref="G88">IF(COUNTIFS(Components!$H$4:$H$989,F88, Components!$C$4:$C$989,D88,Components!$B$4:$B$989,B88)&gt;0,INDEX(Components!$I$4:$I$989, MATCH(B88&amp;D88&amp;F88,Components!$B$4:$B$989&amp;Components!$C$4:$C$989&amp;Components!$H$4:$H$989,0),0),"")</f>
        <v>teachers' training and professional development</v>
      </c>
      <c r="H88" s="138" t="s">
        <v>1292</v>
      </c>
      <c r="I88" s="138" t="s">
        <v>1324</v>
      </c>
      <c r="J88" s="141" t="s">
        <v>1233</v>
      </c>
      <c r="K88" s="141" t="s">
        <v>1234</v>
      </c>
      <c r="L88" s="181">
        <v>0</v>
      </c>
      <c r="M88" s="181">
        <v>0</v>
      </c>
      <c r="N88" s="181">
        <v>100</v>
      </c>
      <c r="O88" s="181">
        <v>150</v>
      </c>
      <c r="P88" s="181">
        <v>250</v>
      </c>
      <c r="Q88" s="202">
        <f t="shared" si="8"/>
        <v>500</v>
      </c>
      <c r="R88" s="217">
        <v>3000</v>
      </c>
      <c r="S88" s="202">
        <f t="shared" si="9"/>
        <v>0</v>
      </c>
      <c r="T88" s="202">
        <f t="shared" si="10"/>
        <v>0</v>
      </c>
      <c r="U88" s="202">
        <f t="shared" si="11"/>
        <v>300000</v>
      </c>
      <c r="V88" s="202">
        <f t="shared" si="12"/>
        <v>450000</v>
      </c>
      <c r="W88" s="202">
        <f t="shared" si="13"/>
        <v>750000</v>
      </c>
      <c r="X88" s="202">
        <f t="shared" si="14"/>
        <v>1500000</v>
      </c>
      <c r="Y88" s="180" t="s">
        <v>645</v>
      </c>
      <c r="Z88" s="203" t="str">
        <f>IF(Y88&gt;0, INDEX([5]KPI!$B$2:$B$150, MATCH(Y88, [5]KPI!$A$2:$A$150, 0)), "Enter KPI Reference No. to the left")</f>
        <v>Teachers in Grades 1-12 that are licensed</v>
      </c>
      <c r="AA88" s="180" t="s">
        <v>3269</v>
      </c>
      <c r="AB88" s="213" t="s">
        <v>1121</v>
      </c>
      <c r="AC88" s="137"/>
    </row>
    <row r="89" spans="1:29" ht="48" x14ac:dyDescent="0.2">
      <c r="A89" s="177">
        <v>87</v>
      </c>
      <c r="B89" s="140">
        <v>2</v>
      </c>
      <c r="C89" s="178" t="str">
        <f>IF(COUNTIF(Components!$E$4:$E$989,B89)&gt;0,INDEX(Components!$G$4:$G$989, MATCH(B89,Components!$E$4:$E$989, 0)),"Enter valid code to the left")</f>
        <v>General education quality</v>
      </c>
      <c r="D89" s="140">
        <v>1</v>
      </c>
      <c r="E89" s="178" t="str">
        <f t="array" ref="E89">IF(COUNTIFS(Components!$F$4:$F$989,D89,Components!$B$4:$B$989,B89)&gt;0,INDEX(Components!$G$4:$G$989, MATCH(B89&amp;D89,Components!$B$4:$B$989&amp;Components!$F$4:$F$989,0),0),"Enter the component code on the left")</f>
        <v>teachers’ and leaders’ development</v>
      </c>
      <c r="F89" s="140">
        <v>2</v>
      </c>
      <c r="G89" s="178" t="str">
        <f t="array" ref="G89">IF(COUNTIFS(Components!$H$4:$H$989,F89, Components!$C$4:$C$989,D89,Components!$B$4:$B$989,B89)&gt;0,INDEX(Components!$I$4:$I$989, MATCH(B89&amp;D89&amp;F89,Components!$B$4:$B$989&amp;Components!$C$4:$C$989&amp;Components!$H$4:$H$989,0),0),"")</f>
        <v>teachers' training and professional development</v>
      </c>
      <c r="H89" s="138" t="s">
        <v>1292</v>
      </c>
      <c r="I89" s="138" t="s">
        <v>1325</v>
      </c>
      <c r="J89" s="141" t="s">
        <v>1195</v>
      </c>
      <c r="K89" s="141" t="s">
        <v>1140</v>
      </c>
      <c r="L89" s="181">
        <v>0</v>
      </c>
      <c r="M89" s="181">
        <v>1</v>
      </c>
      <c r="N89" s="181">
        <v>1</v>
      </c>
      <c r="O89" s="181">
        <v>1</v>
      </c>
      <c r="P89" s="181">
        <v>1</v>
      </c>
      <c r="Q89" s="202">
        <f t="shared" si="8"/>
        <v>4</v>
      </c>
      <c r="R89" s="217">
        <v>24832</v>
      </c>
      <c r="S89" s="202">
        <f t="shared" si="9"/>
        <v>0</v>
      </c>
      <c r="T89" s="202">
        <f t="shared" si="10"/>
        <v>24832</v>
      </c>
      <c r="U89" s="202">
        <f t="shared" si="11"/>
        <v>24832</v>
      </c>
      <c r="V89" s="202">
        <f t="shared" si="12"/>
        <v>24832</v>
      </c>
      <c r="W89" s="202">
        <f t="shared" si="13"/>
        <v>24832</v>
      </c>
      <c r="X89" s="202">
        <f t="shared" si="14"/>
        <v>99328</v>
      </c>
      <c r="Y89" s="180" t="s">
        <v>645</v>
      </c>
      <c r="Z89" s="203" t="str">
        <f>IF(Y89&gt;0, INDEX([5]KPI!$B$2:$B$150, MATCH(Y89, [5]KPI!$A$2:$A$150, 0)), "Enter KPI Reference No. to the left")</f>
        <v>Teachers in Grades 1-12 that are licensed</v>
      </c>
      <c r="AA89" s="180" t="s">
        <v>3269</v>
      </c>
      <c r="AB89" s="213" t="s">
        <v>1121</v>
      </c>
      <c r="AC89" s="137"/>
    </row>
    <row r="90" spans="1:29" ht="48" x14ac:dyDescent="0.2">
      <c r="A90" s="177">
        <v>88</v>
      </c>
      <c r="B90" s="140">
        <v>2</v>
      </c>
      <c r="C90" s="178" t="str">
        <f>IF(COUNTIF(Components!$E$4:$E$989,B90)&gt;0,INDEX(Components!$G$4:$G$989, MATCH(B90,Components!$E$4:$E$989, 0)),"Enter valid code to the left")</f>
        <v>General education quality</v>
      </c>
      <c r="D90" s="140">
        <v>1</v>
      </c>
      <c r="E90" s="178" t="str">
        <f t="array" ref="E90">IF(COUNTIFS(Components!$F$4:$F$989,D90,Components!$B$4:$B$989,B90)&gt;0,INDEX(Components!$G$4:$G$989, MATCH(B90&amp;D90,Components!$B$4:$B$989&amp;Components!$F$4:$F$989,0),0),"Enter the component code on the left")</f>
        <v>teachers’ and leaders’ development</v>
      </c>
      <c r="F90" s="140">
        <v>2</v>
      </c>
      <c r="G90" s="178" t="str">
        <f t="array" ref="G90">IF(COUNTIFS(Components!$H$4:$H$989,F90, Components!$C$4:$C$989,D90,Components!$B$4:$B$989,B90)&gt;0,INDEX(Components!$I$4:$I$989, MATCH(B90&amp;D90&amp;F90,Components!$B$4:$B$989&amp;Components!$C$4:$C$989&amp;Components!$H$4:$H$989,0),0),"")</f>
        <v>teachers' training and professional development</v>
      </c>
      <c r="H90" s="138" t="s">
        <v>1359</v>
      </c>
      <c r="I90" s="138" t="s">
        <v>1360</v>
      </c>
      <c r="J90" s="141" t="s">
        <v>1195</v>
      </c>
      <c r="K90" s="141" t="s">
        <v>1140</v>
      </c>
      <c r="L90" s="181">
        <v>2</v>
      </c>
      <c r="M90" s="181">
        <v>2</v>
      </c>
      <c r="N90" s="181">
        <v>2</v>
      </c>
      <c r="O90" s="181">
        <v>2</v>
      </c>
      <c r="P90" s="181">
        <v>2</v>
      </c>
      <c r="Q90" s="202">
        <f t="shared" si="8"/>
        <v>10</v>
      </c>
      <c r="R90" s="206">
        <v>90000</v>
      </c>
      <c r="S90" s="202">
        <f t="shared" si="9"/>
        <v>180000</v>
      </c>
      <c r="T90" s="202">
        <f t="shared" si="10"/>
        <v>180000</v>
      </c>
      <c r="U90" s="202">
        <f t="shared" si="11"/>
        <v>180000</v>
      </c>
      <c r="V90" s="202">
        <f t="shared" si="12"/>
        <v>180000</v>
      </c>
      <c r="W90" s="202">
        <f t="shared" si="13"/>
        <v>180000</v>
      </c>
      <c r="X90" s="202">
        <f t="shared" si="14"/>
        <v>900000</v>
      </c>
      <c r="Y90" s="180" t="s">
        <v>645</v>
      </c>
      <c r="Z90" s="203" t="str">
        <f>IF(Y90&gt;0, INDEX([9]KPI!$B$2:$B$150, MATCH(Y90, [9]KPI!$A$2:$A$150, 0)), "Enter KPI Reference No. to the left")</f>
        <v>Teachers in Grades 1-12 that are licensed</v>
      </c>
      <c r="AA90" s="180" t="s">
        <v>3267</v>
      </c>
      <c r="AB90" s="213" t="s">
        <v>1361</v>
      </c>
      <c r="AC90" s="137"/>
    </row>
    <row r="91" spans="1:29" ht="48" x14ac:dyDescent="0.2">
      <c r="A91" s="177">
        <v>89</v>
      </c>
      <c r="B91" s="140">
        <v>2</v>
      </c>
      <c r="C91" s="178" t="str">
        <f>IF(COUNTIF(Components!$E$4:$E$989,B91)&gt;0,INDEX(Components!$G$4:$G$989, MATCH(B91,Components!$E$4:$E$989, 0)),"Enter valid code to the left")</f>
        <v>General education quality</v>
      </c>
      <c r="D91" s="140">
        <v>1</v>
      </c>
      <c r="E91" s="178" t="str">
        <f t="array" ref="E91">IF(COUNTIFS(Components!$F$4:$F$989,D91,Components!$B$4:$B$989,B91)&gt;0,INDEX(Components!$G$4:$G$989, MATCH(B91&amp;D91,Components!$B$4:$B$989&amp;Components!$F$4:$F$989,0),0),"Enter the component code on the left")</f>
        <v>teachers’ and leaders’ development</v>
      </c>
      <c r="F91" s="140">
        <v>2</v>
      </c>
      <c r="G91" s="178" t="str">
        <f t="array" ref="G91">IF(COUNTIFS(Components!$H$4:$H$989,F91, Components!$C$4:$C$989,D91,Components!$B$4:$B$989,B91)&gt;0,INDEX(Components!$I$4:$I$989, MATCH(B91&amp;D91&amp;F91,Components!$B$4:$B$989&amp;Components!$C$4:$C$989&amp;Components!$H$4:$H$989,0),0),"")</f>
        <v>teachers' training and professional development</v>
      </c>
      <c r="H91" s="138" t="s">
        <v>1359</v>
      </c>
      <c r="I91" s="138" t="s">
        <v>1362</v>
      </c>
      <c r="J91" s="141" t="s">
        <v>1363</v>
      </c>
      <c r="K91" s="141" t="s">
        <v>1364</v>
      </c>
      <c r="L91" s="181">
        <v>1</v>
      </c>
      <c r="M91" s="181">
        <v>1</v>
      </c>
      <c r="N91" s="181">
        <v>1</v>
      </c>
      <c r="O91" s="181">
        <v>1</v>
      </c>
      <c r="P91" s="181">
        <v>1</v>
      </c>
      <c r="Q91" s="202">
        <f t="shared" si="8"/>
        <v>5</v>
      </c>
      <c r="R91" s="206">
        <v>760000</v>
      </c>
      <c r="S91" s="202">
        <f t="shared" si="9"/>
        <v>760000</v>
      </c>
      <c r="T91" s="202">
        <f t="shared" si="10"/>
        <v>760000</v>
      </c>
      <c r="U91" s="202">
        <f t="shared" si="11"/>
        <v>760000</v>
      </c>
      <c r="V91" s="202">
        <f t="shared" si="12"/>
        <v>760000</v>
      </c>
      <c r="W91" s="202">
        <f t="shared" si="13"/>
        <v>760000</v>
      </c>
      <c r="X91" s="202">
        <f t="shared" si="14"/>
        <v>3800000</v>
      </c>
      <c r="Y91" s="180" t="s">
        <v>645</v>
      </c>
      <c r="Z91" s="203" t="str">
        <f>IF(Y91&gt;0, INDEX([9]KPI!$B$2:$B$150, MATCH(Y91, [9]KPI!$A$2:$A$150, 0)), "Enter KPI Reference No. to the left")</f>
        <v>Teachers in Grades 1-12 that are licensed</v>
      </c>
      <c r="AA91" s="180" t="s">
        <v>3267</v>
      </c>
      <c r="AB91" s="213" t="s">
        <v>1361</v>
      </c>
      <c r="AC91" s="137"/>
    </row>
    <row r="92" spans="1:29" ht="48" x14ac:dyDescent="0.2">
      <c r="A92" s="177">
        <v>90</v>
      </c>
      <c r="B92" s="140">
        <v>2</v>
      </c>
      <c r="C92" s="178" t="str">
        <f>IF(COUNTIF(Components!$E$4:$E$989,B92)&gt;0,INDEX(Components!$G$4:$G$989, MATCH(B92,Components!$E$4:$E$989, 0)),"Enter valid code to the left")</f>
        <v>General education quality</v>
      </c>
      <c r="D92" s="140">
        <v>1</v>
      </c>
      <c r="E92" s="178" t="str">
        <f t="array" ref="E92">IF(COUNTIFS(Components!$F$4:$F$989,D92,Components!$B$4:$B$989,B92)&gt;0,INDEX(Components!$G$4:$G$989, MATCH(B92&amp;D92,Components!$B$4:$B$989&amp;Components!$F$4:$F$989,0),0),"Enter the component code on the left")</f>
        <v>teachers’ and leaders’ development</v>
      </c>
      <c r="F92" s="140">
        <v>2</v>
      </c>
      <c r="G92" s="178" t="str">
        <f t="array" ref="G92">IF(COUNTIFS(Components!$H$4:$H$989,F92, Components!$C$4:$C$989,D92,Components!$B$4:$B$989,B92)&gt;0,INDEX(Components!$I$4:$I$989, MATCH(B92&amp;D92&amp;F92,Components!$B$4:$B$989&amp;Components!$C$4:$C$989&amp;Components!$H$4:$H$989,0),0),"")</f>
        <v>teachers' training and professional development</v>
      </c>
      <c r="H92" s="138" t="s">
        <v>1359</v>
      </c>
      <c r="I92" s="138" t="s">
        <v>1365</v>
      </c>
      <c r="J92" s="141" t="s">
        <v>1366</v>
      </c>
      <c r="K92" s="141" t="s">
        <v>1367</v>
      </c>
      <c r="L92" s="181">
        <v>100</v>
      </c>
      <c r="M92" s="181"/>
      <c r="N92" s="181"/>
      <c r="O92" s="181"/>
      <c r="P92" s="181"/>
      <c r="Q92" s="202">
        <f t="shared" si="8"/>
        <v>100</v>
      </c>
      <c r="R92" s="206">
        <v>14050</v>
      </c>
      <c r="S92" s="202">
        <f t="shared" si="9"/>
        <v>1405000</v>
      </c>
      <c r="T92" s="202">
        <f t="shared" si="10"/>
        <v>0</v>
      </c>
      <c r="U92" s="202">
        <f t="shared" si="11"/>
        <v>0</v>
      </c>
      <c r="V92" s="202">
        <f t="shared" si="12"/>
        <v>0</v>
      </c>
      <c r="W92" s="202">
        <f t="shared" si="13"/>
        <v>0</v>
      </c>
      <c r="X92" s="202">
        <f t="shared" si="14"/>
        <v>1405000</v>
      </c>
      <c r="Y92" s="180" t="s">
        <v>645</v>
      </c>
      <c r="Z92" s="203" t="str">
        <f>IF(Y92&gt;0, INDEX([9]KPI!$B$2:$B$150, MATCH(Y92, [9]KPI!$A$2:$A$150, 0)), "Enter KPI Reference No. to the left")</f>
        <v>Teachers in Grades 1-12 that are licensed</v>
      </c>
      <c r="AA92" s="180" t="s">
        <v>3267</v>
      </c>
      <c r="AB92" s="213" t="s">
        <v>1361</v>
      </c>
      <c r="AC92" s="137"/>
    </row>
    <row r="93" spans="1:29" ht="60" x14ac:dyDescent="0.2">
      <c r="A93" s="177">
        <v>91</v>
      </c>
      <c r="B93" s="140">
        <v>2</v>
      </c>
      <c r="C93" s="178" t="str">
        <f>IF(COUNTIF(Components!$E$4:$E$989,B93)&gt;0,INDEX(Components!$G$4:$G$989, MATCH(B93,Components!$E$4:$E$989, 0)),"Enter valid code to the left")</f>
        <v>General education quality</v>
      </c>
      <c r="D93" s="140">
        <v>1</v>
      </c>
      <c r="E93" s="178" t="str">
        <f t="array" ref="E93">IF(COUNTIFS(Components!$F$4:$F$989,D93,Components!$B$4:$B$989,B93)&gt;0,INDEX(Components!$G$4:$G$989, MATCH(B93&amp;D93,Components!$B$4:$B$989&amp;Components!$F$4:$F$989,0),0),"Enter the component code on the left")</f>
        <v>teachers’ and leaders’ development</v>
      </c>
      <c r="F93" s="140">
        <v>2</v>
      </c>
      <c r="G93" s="178" t="str">
        <f t="array" ref="G93">IF(COUNTIFS(Components!$H$4:$H$989,F93, Components!$C$4:$C$989,D93,Components!$B$4:$B$989,B93)&gt;0,INDEX(Components!$I$4:$I$989, MATCH(B93&amp;D93&amp;F93,Components!$B$4:$B$989&amp;Components!$C$4:$C$989&amp;Components!$H$4:$H$989,0),0),"")</f>
        <v>teachers' training and professional development</v>
      </c>
      <c r="H93" s="138" t="s">
        <v>1359</v>
      </c>
      <c r="I93" s="138" t="s">
        <v>1368</v>
      </c>
      <c r="J93" s="141" t="s">
        <v>1369</v>
      </c>
      <c r="K93" s="141" t="s">
        <v>1234</v>
      </c>
      <c r="L93" s="181">
        <v>6000</v>
      </c>
      <c r="M93" s="181">
        <v>38000</v>
      </c>
      <c r="N93" s="181"/>
      <c r="O93" s="181"/>
      <c r="P93" s="181"/>
      <c r="Q93" s="202">
        <f t="shared" si="8"/>
        <v>44000</v>
      </c>
      <c r="R93" s="206">
        <v>10000</v>
      </c>
      <c r="S93" s="202">
        <f t="shared" si="9"/>
        <v>60000000</v>
      </c>
      <c r="T93" s="202">
        <f t="shared" si="10"/>
        <v>380000000</v>
      </c>
      <c r="U93" s="202">
        <f t="shared" si="11"/>
        <v>0</v>
      </c>
      <c r="V93" s="202">
        <f t="shared" si="12"/>
        <v>0</v>
      </c>
      <c r="W93" s="202">
        <f t="shared" si="13"/>
        <v>0</v>
      </c>
      <c r="X93" s="202">
        <f t="shared" si="14"/>
        <v>440000000</v>
      </c>
      <c r="Y93" s="180" t="s">
        <v>645</v>
      </c>
      <c r="Z93" s="203" t="str">
        <f>IF(Y93&gt;0, INDEX([9]KPI!$B$2:$B$150, MATCH(Y93, [9]KPI!$A$2:$A$150, 0)), "Enter KPI Reference No. to the left")</f>
        <v>Teachers in Grades 1-12 that are licensed</v>
      </c>
      <c r="AA93" s="180" t="s">
        <v>3267</v>
      </c>
      <c r="AB93" s="213" t="s">
        <v>769</v>
      </c>
      <c r="AC93" s="137"/>
    </row>
    <row r="94" spans="1:29" ht="48" x14ac:dyDescent="0.2">
      <c r="A94" s="177">
        <v>92</v>
      </c>
      <c r="B94" s="140">
        <v>2</v>
      </c>
      <c r="C94" s="178" t="str">
        <f>IF(COUNTIF(Components!$E$4:$E$989,B94)&gt;0,INDEX(Components!$G$4:$G$989, MATCH(B94,Components!$E$4:$E$989, 0)),"Enter valid code to the left")</f>
        <v>General education quality</v>
      </c>
      <c r="D94" s="140">
        <v>1</v>
      </c>
      <c r="E94" s="178" t="str">
        <f t="array" ref="E94">IF(COUNTIFS(Components!$F$4:$F$989,D94,Components!$B$4:$B$989,B94)&gt;0,INDEX(Components!$G$4:$G$989, MATCH(B94&amp;D94,Components!$B$4:$B$989&amp;Components!$F$4:$F$989,0),0),"Enter the component code on the left")</f>
        <v>teachers’ and leaders’ development</v>
      </c>
      <c r="F94" s="140">
        <v>2</v>
      </c>
      <c r="G94" s="178" t="str">
        <f t="array" ref="G94">IF(COUNTIFS(Components!$H$4:$H$989,F94, Components!$C$4:$C$989,D94,Components!$B$4:$B$989,B94)&gt;0,INDEX(Components!$I$4:$I$989, MATCH(B94&amp;D94&amp;F94,Components!$B$4:$B$989&amp;Components!$C$4:$C$989&amp;Components!$H$4:$H$989,0),0),"")</f>
        <v>teachers' training and professional development</v>
      </c>
      <c r="H94" s="138" t="s">
        <v>1359</v>
      </c>
      <c r="I94" s="138" t="s">
        <v>1370</v>
      </c>
      <c r="J94" s="141" t="s">
        <v>1195</v>
      </c>
      <c r="K94" s="141" t="s">
        <v>1140</v>
      </c>
      <c r="L94" s="181">
        <v>2</v>
      </c>
      <c r="M94" s="181">
        <v>2</v>
      </c>
      <c r="N94" s="181"/>
      <c r="O94" s="181"/>
      <c r="P94" s="181"/>
      <c r="Q94" s="202">
        <f t="shared" si="8"/>
        <v>4</v>
      </c>
      <c r="R94" s="206">
        <v>90000</v>
      </c>
      <c r="S94" s="202">
        <f t="shared" si="9"/>
        <v>180000</v>
      </c>
      <c r="T94" s="202">
        <f t="shared" si="10"/>
        <v>180000</v>
      </c>
      <c r="U94" s="202">
        <f t="shared" si="11"/>
        <v>0</v>
      </c>
      <c r="V94" s="202">
        <f t="shared" si="12"/>
        <v>0</v>
      </c>
      <c r="W94" s="202">
        <f t="shared" si="13"/>
        <v>0</v>
      </c>
      <c r="X94" s="202">
        <f t="shared" si="14"/>
        <v>360000</v>
      </c>
      <c r="Y94" s="180" t="s">
        <v>645</v>
      </c>
      <c r="Z94" s="203" t="str">
        <f>IF(Y94&gt;0, INDEX([9]KPI!$B$2:$B$150, MATCH(Y94, [9]KPI!$A$2:$A$150, 0)), "Enter KPI Reference No. to the left")</f>
        <v>Teachers in Grades 1-12 that are licensed</v>
      </c>
      <c r="AA94" s="180" t="s">
        <v>3267</v>
      </c>
      <c r="AB94" s="213" t="s">
        <v>1361</v>
      </c>
      <c r="AC94" s="137"/>
    </row>
    <row r="95" spans="1:29" ht="48" x14ac:dyDescent="0.2">
      <c r="A95" s="177">
        <v>93</v>
      </c>
      <c r="B95" s="140">
        <v>2</v>
      </c>
      <c r="C95" s="178" t="str">
        <f>IF(COUNTIF(Components!$E$4:$E$989,B95)&gt;0,INDEX(Components!$G$4:$G$989, MATCH(B95,Components!$E$4:$E$989, 0)),"Enter valid code to the left")</f>
        <v>General education quality</v>
      </c>
      <c r="D95" s="140">
        <v>1</v>
      </c>
      <c r="E95" s="178" t="str">
        <f t="array" ref="E95">IF(COUNTIFS(Components!$F$4:$F$989,D95,Components!$B$4:$B$989,B95)&gt;0,INDEX(Components!$G$4:$G$989, MATCH(B95&amp;D95,Components!$B$4:$B$989&amp;Components!$F$4:$F$989,0),0),"Enter the component code on the left")</f>
        <v>teachers’ and leaders’ development</v>
      </c>
      <c r="F95" s="140">
        <v>2</v>
      </c>
      <c r="G95" s="178" t="str">
        <f t="array" ref="G95">IF(COUNTIFS(Components!$H$4:$H$989,F95, Components!$C$4:$C$989,D95,Components!$B$4:$B$989,B95)&gt;0,INDEX(Components!$I$4:$I$989, MATCH(B95&amp;D95&amp;F95,Components!$B$4:$B$989&amp;Components!$C$4:$C$989&amp;Components!$H$4:$H$989,0),0),"")</f>
        <v>teachers' training and professional development</v>
      </c>
      <c r="H95" s="138" t="s">
        <v>1359</v>
      </c>
      <c r="I95" s="138" t="s">
        <v>1371</v>
      </c>
      <c r="J95" s="141" t="s">
        <v>1372</v>
      </c>
      <c r="K95" s="141" t="s">
        <v>1373</v>
      </c>
      <c r="L95" s="181">
        <v>110</v>
      </c>
      <c r="M95" s="181"/>
      <c r="N95" s="181"/>
      <c r="O95" s="181"/>
      <c r="P95" s="181"/>
      <c r="Q95" s="202">
        <f t="shared" si="8"/>
        <v>110</v>
      </c>
      <c r="R95" s="206">
        <v>8800</v>
      </c>
      <c r="S95" s="202">
        <f t="shared" si="9"/>
        <v>968000</v>
      </c>
      <c r="T95" s="202">
        <f t="shared" si="10"/>
        <v>0</v>
      </c>
      <c r="U95" s="202">
        <f t="shared" si="11"/>
        <v>0</v>
      </c>
      <c r="V95" s="202">
        <f t="shared" si="12"/>
        <v>0</v>
      </c>
      <c r="W95" s="202">
        <f t="shared" si="13"/>
        <v>0</v>
      </c>
      <c r="X95" s="202">
        <f t="shared" si="14"/>
        <v>968000</v>
      </c>
      <c r="Y95" s="180" t="s">
        <v>645</v>
      </c>
      <c r="Z95" s="203" t="str">
        <f>IF(Y95&gt;0, INDEX([9]KPI!$B$2:$B$150, MATCH(Y95, [9]KPI!$A$2:$A$150, 0)), "Enter KPI Reference No. to the left")</f>
        <v>Teachers in Grades 1-12 that are licensed</v>
      </c>
      <c r="AA95" s="180" t="s">
        <v>3267</v>
      </c>
      <c r="AB95" s="213" t="s">
        <v>1361</v>
      </c>
      <c r="AC95" s="137"/>
    </row>
    <row r="96" spans="1:29" ht="48" x14ac:dyDescent="0.2">
      <c r="A96" s="177">
        <v>94</v>
      </c>
      <c r="B96" s="140">
        <v>2</v>
      </c>
      <c r="C96" s="178" t="str">
        <f>IF(COUNTIF(Components!$E$4:$E$989,B96)&gt;0,INDEX(Components!$G$4:$G$989, MATCH(B96,Components!$E$4:$E$989, 0)),"Enter valid code to the left")</f>
        <v>General education quality</v>
      </c>
      <c r="D96" s="140">
        <v>1</v>
      </c>
      <c r="E96" s="178" t="str">
        <f t="array" ref="E96">IF(COUNTIFS(Components!$F$4:$F$989,D96,Components!$B$4:$B$989,B96)&gt;0,INDEX(Components!$G$4:$G$989, MATCH(B96&amp;D96,Components!$B$4:$B$989&amp;Components!$F$4:$F$989,0),0),"Enter the component code on the left")</f>
        <v>teachers’ and leaders’ development</v>
      </c>
      <c r="F96" s="140">
        <v>2</v>
      </c>
      <c r="G96" s="178" t="str">
        <f t="array" ref="G96">IF(COUNTIFS(Components!$H$4:$H$989,F96, Components!$C$4:$C$989,D96,Components!$B$4:$B$989,B96)&gt;0,INDEX(Components!$I$4:$I$989, MATCH(B96&amp;D96&amp;F96,Components!$B$4:$B$989&amp;Components!$C$4:$C$989&amp;Components!$H$4:$H$989,0),0),"")</f>
        <v>teachers' training and professional development</v>
      </c>
      <c r="H96" s="138" t="s">
        <v>1359</v>
      </c>
      <c r="I96" s="138" t="s">
        <v>1374</v>
      </c>
      <c r="J96" s="141" t="s">
        <v>1273</v>
      </c>
      <c r="K96" s="141" t="s">
        <v>1375</v>
      </c>
      <c r="L96" s="181"/>
      <c r="M96" s="181">
        <v>1500</v>
      </c>
      <c r="N96" s="181">
        <v>1500</v>
      </c>
      <c r="O96" s="181"/>
      <c r="P96" s="181"/>
      <c r="Q96" s="202">
        <f t="shared" si="8"/>
        <v>3000</v>
      </c>
      <c r="R96" s="206">
        <v>8000</v>
      </c>
      <c r="S96" s="202">
        <f t="shared" si="9"/>
        <v>0</v>
      </c>
      <c r="T96" s="202">
        <f t="shared" si="10"/>
        <v>12000000</v>
      </c>
      <c r="U96" s="202">
        <f t="shared" si="11"/>
        <v>12000000</v>
      </c>
      <c r="V96" s="202">
        <f t="shared" si="12"/>
        <v>0</v>
      </c>
      <c r="W96" s="202">
        <f t="shared" si="13"/>
        <v>0</v>
      </c>
      <c r="X96" s="202">
        <f t="shared" si="14"/>
        <v>24000000</v>
      </c>
      <c r="Y96" s="180" t="s">
        <v>645</v>
      </c>
      <c r="Z96" s="203" t="str">
        <f>IF(Y96&gt;0, INDEX([9]KPI!$B$2:$B$150, MATCH(Y96, [9]KPI!$A$2:$A$150, 0)), "Enter KPI Reference No. to the left")</f>
        <v>Teachers in Grades 1-12 that are licensed</v>
      </c>
      <c r="AA96" s="180" t="s">
        <v>3267</v>
      </c>
      <c r="AB96" s="213" t="s">
        <v>769</v>
      </c>
      <c r="AC96" s="137"/>
    </row>
    <row r="97" spans="1:29" ht="48" x14ac:dyDescent="0.2">
      <c r="A97" s="177">
        <v>95</v>
      </c>
      <c r="B97" s="140">
        <v>2</v>
      </c>
      <c r="C97" s="178" t="str">
        <f>IF(COUNTIF(Components!$E$4:$E$989,B97)&gt;0,INDEX(Components!$G$4:$G$989, MATCH(B97,Components!$E$4:$E$989, 0)),"Enter valid code to the left")</f>
        <v>General education quality</v>
      </c>
      <c r="D97" s="140">
        <v>1</v>
      </c>
      <c r="E97" s="178" t="str">
        <f t="array" ref="E97">IF(COUNTIFS(Components!$F$4:$F$989,D97,Components!$B$4:$B$989,B97)&gt;0,INDEX(Components!$G$4:$G$989, MATCH(B97&amp;D97,Components!$B$4:$B$989&amp;Components!$F$4:$F$989,0),0),"Enter the component code on the left")</f>
        <v>teachers’ and leaders’ development</v>
      </c>
      <c r="F97" s="140">
        <v>2</v>
      </c>
      <c r="G97" s="178" t="str">
        <f t="array" ref="G97">IF(COUNTIFS(Components!$H$4:$H$989,F97, Components!$C$4:$C$989,D97,Components!$B$4:$B$989,B97)&gt;0,INDEX(Components!$I$4:$I$989, MATCH(B97&amp;D97&amp;F97,Components!$B$4:$B$989&amp;Components!$C$4:$C$989&amp;Components!$H$4:$H$989,0),0),"")</f>
        <v>teachers' training and professional development</v>
      </c>
      <c r="H97" s="138" t="s">
        <v>1359</v>
      </c>
      <c r="I97" s="138" t="s">
        <v>1376</v>
      </c>
      <c r="J97" s="141" t="s">
        <v>1195</v>
      </c>
      <c r="K97" s="141" t="s">
        <v>1140</v>
      </c>
      <c r="L97" s="181">
        <v>1</v>
      </c>
      <c r="M97" s="181">
        <v>1</v>
      </c>
      <c r="N97" s="181">
        <v>1</v>
      </c>
      <c r="O97" s="181">
        <v>1</v>
      </c>
      <c r="P97" s="181">
        <v>1</v>
      </c>
      <c r="Q97" s="202">
        <f t="shared" si="8"/>
        <v>5</v>
      </c>
      <c r="R97" s="206">
        <v>90000</v>
      </c>
      <c r="S97" s="202">
        <f t="shared" si="9"/>
        <v>90000</v>
      </c>
      <c r="T97" s="202">
        <f t="shared" si="10"/>
        <v>90000</v>
      </c>
      <c r="U97" s="202">
        <f t="shared" si="11"/>
        <v>90000</v>
      </c>
      <c r="V97" s="202">
        <f t="shared" si="12"/>
        <v>90000</v>
      </c>
      <c r="W97" s="202">
        <f t="shared" si="13"/>
        <v>90000</v>
      </c>
      <c r="X97" s="202">
        <f t="shared" si="14"/>
        <v>450000</v>
      </c>
      <c r="Y97" s="180" t="s">
        <v>645</v>
      </c>
      <c r="Z97" s="203" t="str">
        <f>IF(Y97&gt;0, INDEX([9]KPI!$B$2:$B$150, MATCH(Y97, [9]KPI!$A$2:$A$150, 0)), "Enter KPI Reference No. to the left")</f>
        <v>Teachers in Grades 1-12 that are licensed</v>
      </c>
      <c r="AA97" s="180" t="s">
        <v>3267</v>
      </c>
      <c r="AB97" s="213" t="s">
        <v>1361</v>
      </c>
      <c r="AC97" s="137"/>
    </row>
    <row r="98" spans="1:29" ht="60" x14ac:dyDescent="0.2">
      <c r="A98" s="177">
        <v>96</v>
      </c>
      <c r="B98" s="140">
        <v>2</v>
      </c>
      <c r="C98" s="178" t="str">
        <f>IF(COUNTIF(Components!$E$4:$E$989,B98)&gt;0,INDEX(Components!$G$4:$G$989, MATCH(B98,Components!$E$4:$E$989, 0)),"Enter valid code to the left")</f>
        <v>General education quality</v>
      </c>
      <c r="D98" s="140">
        <v>1</v>
      </c>
      <c r="E98" s="178" t="str">
        <f t="array" ref="E98">IF(COUNTIFS(Components!$F$4:$F$989,D98,Components!$B$4:$B$989,B98)&gt;0,INDEX(Components!$G$4:$G$989, MATCH(B98&amp;D98,Components!$B$4:$B$989&amp;Components!$F$4:$F$989,0),0),"Enter the component code on the left")</f>
        <v>teachers’ and leaders’ development</v>
      </c>
      <c r="F98" s="140">
        <v>2</v>
      </c>
      <c r="G98" s="178" t="str">
        <f t="array" ref="G98">IF(COUNTIFS(Components!$H$4:$H$989,F98, Components!$C$4:$C$989,D98,Components!$B$4:$B$989,B98)&gt;0,INDEX(Components!$I$4:$I$989, MATCH(B98&amp;D98&amp;F98,Components!$B$4:$B$989&amp;Components!$C$4:$C$989&amp;Components!$H$4:$H$989,0),0),"")</f>
        <v>teachers' training and professional development</v>
      </c>
      <c r="H98" s="138" t="s">
        <v>1359</v>
      </c>
      <c r="I98" s="138" t="s">
        <v>1377</v>
      </c>
      <c r="J98" s="141" t="s">
        <v>1378</v>
      </c>
      <c r="K98" s="141" t="s">
        <v>1379</v>
      </c>
      <c r="L98" s="181">
        <v>1</v>
      </c>
      <c r="M98" s="181"/>
      <c r="N98" s="181"/>
      <c r="O98" s="181"/>
      <c r="P98" s="181"/>
      <c r="Q98" s="202">
        <f t="shared" si="8"/>
        <v>1</v>
      </c>
      <c r="R98" s="206">
        <v>60000</v>
      </c>
      <c r="S98" s="202">
        <f t="shared" si="9"/>
        <v>60000</v>
      </c>
      <c r="T98" s="202">
        <f t="shared" si="10"/>
        <v>0</v>
      </c>
      <c r="U98" s="202">
        <f t="shared" si="11"/>
        <v>0</v>
      </c>
      <c r="V98" s="202">
        <f t="shared" si="12"/>
        <v>0</v>
      </c>
      <c r="W98" s="202">
        <f t="shared" si="13"/>
        <v>0</v>
      </c>
      <c r="X98" s="202">
        <f>S98+T98+U98+V98+W98</f>
        <v>60000</v>
      </c>
      <c r="Y98" s="180" t="s">
        <v>645</v>
      </c>
      <c r="Z98" s="203" t="str">
        <f>IF(Y98&gt;0, INDEX([9]KPI!$B$2:$B$150, MATCH(Y98, [9]KPI!$A$2:$A$150, 0)), "Enter KPI Reference No. to the left")</f>
        <v>Teachers in Grades 1-12 that are licensed</v>
      </c>
      <c r="AA98" s="180" t="s">
        <v>3267</v>
      </c>
      <c r="AB98" s="213" t="s">
        <v>1361</v>
      </c>
      <c r="AC98" s="137" t="s">
        <v>1380</v>
      </c>
    </row>
    <row r="99" spans="1:29" ht="48" x14ac:dyDescent="0.2">
      <c r="A99" s="177">
        <v>97</v>
      </c>
      <c r="B99" s="140">
        <v>2</v>
      </c>
      <c r="C99" s="178" t="str">
        <f>IF(COUNTIF(Components!$E$4:$E$989,B99)&gt;0,INDEX(Components!$G$4:$G$989, MATCH(B99,Components!$E$4:$E$989, 0)),"Enter valid code to the left")</f>
        <v>General education quality</v>
      </c>
      <c r="D99" s="140">
        <v>1</v>
      </c>
      <c r="E99" s="178" t="str">
        <f t="array" ref="E99">IF(COUNTIFS(Components!$F$4:$F$989,D99,Components!$B$4:$B$989,B99)&gt;0,INDEX(Components!$G$4:$G$989, MATCH(B99&amp;D99,Components!$B$4:$B$989&amp;Components!$F$4:$F$989,0),0),"Enter the component code on the left")</f>
        <v>teachers’ and leaders’ development</v>
      </c>
      <c r="F99" s="140">
        <v>2</v>
      </c>
      <c r="G99" s="178" t="str">
        <f t="array" ref="G99">IF(COUNTIFS(Components!$H$4:$H$989,F99, Components!$C$4:$C$989,D99,Components!$B$4:$B$989,B99)&gt;0,INDEX(Components!$I$4:$I$989, MATCH(B99&amp;D99&amp;F99,Components!$B$4:$B$989&amp;Components!$C$4:$C$989&amp;Components!$H$4:$H$989,0),0),"")</f>
        <v>teachers' training and professional development</v>
      </c>
      <c r="H99" s="138" t="s">
        <v>1359</v>
      </c>
      <c r="I99" s="138" t="s">
        <v>1381</v>
      </c>
      <c r="J99" s="141" t="s">
        <v>1382</v>
      </c>
      <c r="K99" s="141" t="s">
        <v>1383</v>
      </c>
      <c r="L99" s="181">
        <v>1</v>
      </c>
      <c r="M99" s="181">
        <v>2</v>
      </c>
      <c r="N99" s="181"/>
      <c r="O99" s="181"/>
      <c r="P99" s="181"/>
      <c r="Q99" s="202">
        <f t="shared" si="8"/>
        <v>3</v>
      </c>
      <c r="R99" s="206">
        <v>2000000</v>
      </c>
      <c r="S99" s="202">
        <f t="shared" si="9"/>
        <v>2000000</v>
      </c>
      <c r="T99" s="202">
        <f t="shared" si="10"/>
        <v>4000000</v>
      </c>
      <c r="U99" s="202">
        <f t="shared" si="11"/>
        <v>0</v>
      </c>
      <c r="V99" s="202">
        <f t="shared" si="12"/>
        <v>0</v>
      </c>
      <c r="W99" s="202">
        <f t="shared" si="13"/>
        <v>0</v>
      </c>
      <c r="X99" s="202">
        <f>S99+T99+U99+V99+W99</f>
        <v>6000000</v>
      </c>
      <c r="Y99" s="180" t="s">
        <v>645</v>
      </c>
      <c r="Z99" s="203" t="str">
        <f>IF(Y99&gt;0, INDEX([9]KPI!$B$2:$B$150, MATCH(Y99, [9]KPI!$A$2:$A$150, 0)), "Enter KPI Reference No. to the left")</f>
        <v>Teachers in Grades 1-12 that are licensed</v>
      </c>
      <c r="AA99" s="180" t="s">
        <v>3267</v>
      </c>
      <c r="AB99" s="213" t="s">
        <v>3297</v>
      </c>
      <c r="AC99" s="137"/>
    </row>
    <row r="100" spans="1:29" ht="48" x14ac:dyDescent="0.2">
      <c r="A100" s="177">
        <v>98</v>
      </c>
      <c r="B100" s="140">
        <v>2</v>
      </c>
      <c r="C100" s="178" t="str">
        <f>IF(COUNTIF(Components!$E$4:$E$989,B100)&gt;0,INDEX(Components!$G$4:$G$989, MATCH(B100,Components!$E$4:$E$989, 0)),"Enter valid code to the left")</f>
        <v>General education quality</v>
      </c>
      <c r="D100" s="140">
        <v>1</v>
      </c>
      <c r="E100" s="178" t="str">
        <f t="array" ref="E100">IF(COUNTIFS(Components!$F$4:$F$989,D100,Components!$B$4:$B$989,B100)&gt;0,INDEX(Components!$G$4:$G$989, MATCH(B100&amp;D100,Components!$B$4:$B$989&amp;Components!$F$4:$F$989,0),0),"Enter the component code on the left")</f>
        <v>teachers’ and leaders’ development</v>
      </c>
      <c r="F100" s="140">
        <v>2</v>
      </c>
      <c r="G100" s="178" t="str">
        <f t="array" ref="G100">IF(COUNTIFS(Components!$H$4:$H$989,F100, Components!$C$4:$C$989,D100,Components!$B$4:$B$989,B100)&gt;0,INDEX(Components!$I$4:$I$989, MATCH(B100&amp;D100&amp;F100,Components!$B$4:$B$989&amp;Components!$C$4:$C$989&amp;Components!$H$4:$H$989,0),0),"")</f>
        <v>teachers' training and professional development</v>
      </c>
      <c r="H100" s="138" t="s">
        <v>1359</v>
      </c>
      <c r="I100" s="138" t="s">
        <v>1384</v>
      </c>
      <c r="J100" s="141" t="s">
        <v>1385</v>
      </c>
      <c r="K100" s="141" t="s">
        <v>1386</v>
      </c>
      <c r="L100" s="181"/>
      <c r="M100" s="181">
        <v>120000</v>
      </c>
      <c r="N100" s="181"/>
      <c r="O100" s="181"/>
      <c r="P100" s="181"/>
      <c r="Q100" s="202">
        <f t="shared" si="8"/>
        <v>120000</v>
      </c>
      <c r="R100" s="206">
        <v>70</v>
      </c>
      <c r="S100" s="202">
        <f t="shared" si="9"/>
        <v>0</v>
      </c>
      <c r="T100" s="202">
        <f t="shared" si="10"/>
        <v>8400000</v>
      </c>
      <c r="U100" s="202">
        <f t="shared" si="11"/>
        <v>0</v>
      </c>
      <c r="V100" s="202">
        <f t="shared" si="12"/>
        <v>0</v>
      </c>
      <c r="W100" s="202">
        <f t="shared" si="13"/>
        <v>0</v>
      </c>
      <c r="X100" s="202">
        <f t="shared" ref="X100:X163" si="15">S100+T100+U100+V100+W100</f>
        <v>8400000</v>
      </c>
      <c r="Y100" s="180" t="s">
        <v>645</v>
      </c>
      <c r="Z100" s="203" t="str">
        <f>IF(Y100&gt;0, INDEX([9]KPI!$B$2:$B$150, MATCH(Y100, [9]KPI!$A$2:$A$150, 0)), "Enter KPI Reference No. to the left")</f>
        <v>Teachers in Grades 1-12 that are licensed</v>
      </c>
      <c r="AA100" s="180" t="s">
        <v>3267</v>
      </c>
      <c r="AB100" s="213" t="s">
        <v>1361</v>
      </c>
      <c r="AC100" s="137" t="s">
        <v>1387</v>
      </c>
    </row>
    <row r="101" spans="1:29" ht="48" x14ac:dyDescent="0.2">
      <c r="A101" s="177">
        <v>99</v>
      </c>
      <c r="B101" s="140">
        <v>2</v>
      </c>
      <c r="C101" s="178" t="str">
        <f>IF(COUNTIF(Components!$E$4:$E$989,B101)&gt;0,INDEX(Components!$G$4:$G$989, MATCH(B101,Components!$E$4:$E$989, 0)),"Enter valid code to the left")</f>
        <v>General education quality</v>
      </c>
      <c r="D101" s="140">
        <v>1</v>
      </c>
      <c r="E101" s="178" t="str">
        <f t="array" ref="E101">IF(COUNTIFS(Components!$F$4:$F$989,D101,Components!$B$4:$B$989,B101)&gt;0,INDEX(Components!$G$4:$G$989, MATCH(B101&amp;D101,Components!$B$4:$B$989&amp;Components!$F$4:$F$989,0),0),"Enter the component code on the left")</f>
        <v>teachers’ and leaders’ development</v>
      </c>
      <c r="F101" s="140">
        <v>2</v>
      </c>
      <c r="G101" s="178" t="str">
        <f t="array" ref="G101">IF(COUNTIFS(Components!$H$4:$H$989,F101, Components!$C$4:$C$989,D101,Components!$B$4:$B$989,B101)&gt;0,INDEX(Components!$I$4:$I$989, MATCH(B101&amp;D101&amp;F101,Components!$B$4:$B$989&amp;Components!$C$4:$C$989&amp;Components!$H$4:$H$989,0),0),"")</f>
        <v>teachers' training and professional development</v>
      </c>
      <c r="H101" s="138" t="s">
        <v>1359</v>
      </c>
      <c r="I101" s="138" t="s">
        <v>1388</v>
      </c>
      <c r="J101" s="141" t="s">
        <v>1389</v>
      </c>
      <c r="K101" s="141" t="s">
        <v>1390</v>
      </c>
      <c r="L101" s="181"/>
      <c r="M101" s="181">
        <v>1500</v>
      </c>
      <c r="N101" s="181"/>
      <c r="O101" s="181"/>
      <c r="P101" s="181"/>
      <c r="Q101" s="202">
        <f t="shared" si="8"/>
        <v>1500</v>
      </c>
      <c r="R101" s="206">
        <v>200</v>
      </c>
      <c r="S101" s="202">
        <f t="shared" si="9"/>
        <v>0</v>
      </c>
      <c r="T101" s="202">
        <f t="shared" si="10"/>
        <v>300000</v>
      </c>
      <c r="U101" s="202">
        <f t="shared" si="11"/>
        <v>0</v>
      </c>
      <c r="V101" s="202">
        <f t="shared" si="12"/>
        <v>0</v>
      </c>
      <c r="W101" s="202">
        <f t="shared" si="13"/>
        <v>0</v>
      </c>
      <c r="X101" s="202">
        <f t="shared" si="15"/>
        <v>300000</v>
      </c>
      <c r="Y101" s="180" t="s">
        <v>645</v>
      </c>
      <c r="Z101" s="203" t="str">
        <f>IF(Y101&gt;0, INDEX([9]KPI!$B$2:$B$150, MATCH(Y101, [9]KPI!$A$2:$A$150, 0)), "Enter KPI Reference No. to the left")</f>
        <v>Teachers in Grades 1-12 that are licensed</v>
      </c>
      <c r="AA101" s="180" t="s">
        <v>3267</v>
      </c>
      <c r="AB101" s="213" t="s">
        <v>1361</v>
      </c>
      <c r="AC101" s="137" t="s">
        <v>1391</v>
      </c>
    </row>
    <row r="102" spans="1:29" ht="48" x14ac:dyDescent="0.2">
      <c r="A102" s="177">
        <v>100</v>
      </c>
      <c r="B102" s="140">
        <v>2</v>
      </c>
      <c r="C102" s="178" t="str">
        <f>IF(COUNTIF(Components!$E$4:$E$989,B102)&gt;0,INDEX(Components!$G$4:$G$989, MATCH(B102,Components!$E$4:$E$989, 0)),"Enter valid code to the left")</f>
        <v>General education quality</v>
      </c>
      <c r="D102" s="140">
        <v>1</v>
      </c>
      <c r="E102" s="178" t="str">
        <f t="array" ref="E102">IF(COUNTIFS(Components!$F$4:$F$989,D102,Components!$B$4:$B$989,B102)&gt;0,INDEX(Components!$G$4:$G$989, MATCH(B102&amp;D102,Components!$B$4:$B$989&amp;Components!$F$4:$F$989,0),0),"Enter the component code on the left")</f>
        <v>teachers’ and leaders’ development</v>
      </c>
      <c r="F102" s="140">
        <v>2</v>
      </c>
      <c r="G102" s="178" t="str">
        <f t="array" ref="G102">IF(COUNTIFS(Components!$H$4:$H$989,F102, Components!$C$4:$C$989,D102,Components!$B$4:$B$989,B102)&gt;0,INDEX(Components!$I$4:$I$989, MATCH(B102&amp;D102&amp;F102,Components!$B$4:$B$989&amp;Components!$C$4:$C$989&amp;Components!$H$4:$H$989,0),0),"")</f>
        <v>teachers' training and professional development</v>
      </c>
      <c r="H102" s="138" t="s">
        <v>1359</v>
      </c>
      <c r="I102" s="138" t="s">
        <v>1392</v>
      </c>
      <c r="J102" s="141" t="s">
        <v>1393</v>
      </c>
      <c r="K102" s="141" t="s">
        <v>1394</v>
      </c>
      <c r="L102" s="181"/>
      <c r="M102" s="181">
        <v>45</v>
      </c>
      <c r="N102" s="181"/>
      <c r="O102" s="181"/>
      <c r="P102" s="181"/>
      <c r="Q102" s="202">
        <f t="shared" si="8"/>
        <v>45</v>
      </c>
      <c r="R102" s="206">
        <v>8000</v>
      </c>
      <c r="S102" s="202">
        <f t="shared" si="9"/>
        <v>0</v>
      </c>
      <c r="T102" s="202">
        <f t="shared" si="10"/>
        <v>360000</v>
      </c>
      <c r="U102" s="202">
        <f t="shared" si="11"/>
        <v>0</v>
      </c>
      <c r="V102" s="202">
        <f t="shared" si="12"/>
        <v>0</v>
      </c>
      <c r="W102" s="202">
        <f t="shared" si="13"/>
        <v>0</v>
      </c>
      <c r="X102" s="202">
        <f t="shared" si="15"/>
        <v>360000</v>
      </c>
      <c r="Y102" s="180" t="s">
        <v>645</v>
      </c>
      <c r="Z102" s="203" t="str">
        <f>IF(Y102&gt;0, INDEX([9]KPI!$B$2:$B$150, MATCH(Y102, [9]KPI!$A$2:$A$150, 0)), "Enter KPI Reference No. to the left")</f>
        <v>Teachers in Grades 1-12 that are licensed</v>
      </c>
      <c r="AA102" s="180" t="s">
        <v>3267</v>
      </c>
      <c r="AB102" s="213" t="s">
        <v>1361</v>
      </c>
      <c r="AC102" s="137"/>
    </row>
    <row r="103" spans="1:29" ht="48" x14ac:dyDescent="0.2">
      <c r="A103" s="177">
        <v>101</v>
      </c>
      <c r="B103" s="140">
        <v>2</v>
      </c>
      <c r="C103" s="178" t="str">
        <f>IF(COUNTIF(Components!$E$4:$E$989,B103)&gt;0,INDEX(Components!$G$4:$G$989, MATCH(B103,Components!$E$4:$E$989, 0)),"Enter valid code to the left")</f>
        <v>General education quality</v>
      </c>
      <c r="D103" s="140">
        <v>1</v>
      </c>
      <c r="E103" s="178" t="str">
        <f t="array" ref="E103">IF(COUNTIFS(Components!$F$4:$F$989,D103,Components!$B$4:$B$989,B103)&gt;0,INDEX(Components!$G$4:$G$989, MATCH(B103&amp;D103,Components!$B$4:$B$989&amp;Components!$F$4:$F$989,0),0),"Enter the component code on the left")</f>
        <v>teachers’ and leaders’ development</v>
      </c>
      <c r="F103" s="140">
        <v>2</v>
      </c>
      <c r="G103" s="178" t="str">
        <f t="array" ref="G103">IF(COUNTIFS(Components!$H$4:$H$989,F103, Components!$C$4:$C$989,D103,Components!$B$4:$B$989,B103)&gt;0,INDEX(Components!$I$4:$I$989, MATCH(B103&amp;D103&amp;F103,Components!$B$4:$B$989&amp;Components!$C$4:$C$989&amp;Components!$H$4:$H$989,0),0),"")</f>
        <v>teachers' training and professional development</v>
      </c>
      <c r="H103" s="138" t="s">
        <v>1359</v>
      </c>
      <c r="I103" s="138" t="s">
        <v>1395</v>
      </c>
      <c r="J103" s="141" t="s">
        <v>1396</v>
      </c>
      <c r="K103" s="141" t="s">
        <v>1397</v>
      </c>
      <c r="L103" s="181"/>
      <c r="M103" s="181">
        <v>1334</v>
      </c>
      <c r="N103" s="181"/>
      <c r="O103" s="181"/>
      <c r="P103" s="181"/>
      <c r="Q103" s="202">
        <f t="shared" si="8"/>
        <v>1334</v>
      </c>
      <c r="R103" s="206">
        <v>8000</v>
      </c>
      <c r="S103" s="202">
        <f t="shared" si="9"/>
        <v>0</v>
      </c>
      <c r="T103" s="202">
        <f t="shared" si="10"/>
        <v>10672000</v>
      </c>
      <c r="U103" s="202">
        <f t="shared" si="11"/>
        <v>0</v>
      </c>
      <c r="V103" s="202">
        <f t="shared" si="12"/>
        <v>0</v>
      </c>
      <c r="W103" s="202">
        <f t="shared" si="13"/>
        <v>0</v>
      </c>
      <c r="X103" s="202">
        <f t="shared" si="15"/>
        <v>10672000</v>
      </c>
      <c r="Y103" s="180" t="s">
        <v>645</v>
      </c>
      <c r="Z103" s="203" t="str">
        <f>IF(Y103&gt;0, INDEX([9]KPI!$B$2:$B$150, MATCH(Y103, [9]KPI!$A$2:$A$150, 0)), "Enter KPI Reference No. to the left")</f>
        <v>Teachers in Grades 1-12 that are licensed</v>
      </c>
      <c r="AA103" s="180" t="s">
        <v>3267</v>
      </c>
      <c r="AB103" s="213" t="s">
        <v>769</v>
      </c>
      <c r="AC103" s="137"/>
    </row>
    <row r="104" spans="1:29" ht="48" x14ac:dyDescent="0.2">
      <c r="A104" s="177">
        <v>102</v>
      </c>
      <c r="B104" s="140">
        <v>2</v>
      </c>
      <c r="C104" s="178" t="str">
        <f>IF(COUNTIF(Components!$E$4:$E$989,B104)&gt;0,INDEX(Components!$G$4:$G$989, MATCH(B104,Components!$E$4:$E$989, 0)),"Enter valid code to the left")</f>
        <v>General education quality</v>
      </c>
      <c r="D104" s="140">
        <v>1</v>
      </c>
      <c r="E104" s="178" t="str">
        <f t="array" ref="E104">IF(COUNTIFS(Components!$F$4:$F$989,D104,Components!$B$4:$B$989,B104)&gt;0,INDEX(Components!$G$4:$G$989, MATCH(B104&amp;D104,Components!$B$4:$B$989&amp;Components!$F$4:$F$989,0),0),"Enter the component code on the left")</f>
        <v>teachers’ and leaders’ development</v>
      </c>
      <c r="F104" s="140">
        <v>2</v>
      </c>
      <c r="G104" s="178" t="str">
        <f t="array" ref="G104">IF(COUNTIFS(Components!$H$4:$H$989,F104, Components!$C$4:$C$989,D104,Components!$B$4:$B$989,B104)&gt;0,INDEX(Components!$I$4:$I$989, MATCH(B104&amp;D104&amp;F104,Components!$B$4:$B$989&amp;Components!$C$4:$C$989&amp;Components!$H$4:$H$989,0),0),"")</f>
        <v>teachers' training and professional development</v>
      </c>
      <c r="H104" s="138" t="s">
        <v>1359</v>
      </c>
      <c r="I104" s="138" t="s">
        <v>1398</v>
      </c>
      <c r="J104" s="141" t="s">
        <v>1399</v>
      </c>
      <c r="K104" s="141" t="s">
        <v>1400</v>
      </c>
      <c r="L104" s="181"/>
      <c r="M104" s="181"/>
      <c r="N104" s="181">
        <v>20000</v>
      </c>
      <c r="O104" s="181">
        <v>20000</v>
      </c>
      <c r="P104" s="181"/>
      <c r="Q104" s="202">
        <f t="shared" si="8"/>
        <v>40000</v>
      </c>
      <c r="R104" s="206">
        <v>6000</v>
      </c>
      <c r="S104" s="202">
        <f t="shared" si="9"/>
        <v>0</v>
      </c>
      <c r="T104" s="202">
        <f t="shared" si="10"/>
        <v>0</v>
      </c>
      <c r="U104" s="202">
        <f t="shared" si="11"/>
        <v>120000000</v>
      </c>
      <c r="V104" s="202">
        <f t="shared" si="12"/>
        <v>120000000</v>
      </c>
      <c r="W104" s="202">
        <f t="shared" si="13"/>
        <v>0</v>
      </c>
      <c r="X104" s="202">
        <f t="shared" si="15"/>
        <v>240000000</v>
      </c>
      <c r="Y104" s="180" t="s">
        <v>645</v>
      </c>
      <c r="Z104" s="203" t="str">
        <f>IF(Y104&gt;0, INDEX([9]KPI!$B$2:$B$150, MATCH(Y104, [9]KPI!$A$2:$A$150, 0)), "Enter KPI Reference No. to the left")</f>
        <v>Teachers in Grades 1-12 that are licensed</v>
      </c>
      <c r="AA104" s="180" t="s">
        <v>3269</v>
      </c>
      <c r="AB104" s="213" t="s">
        <v>769</v>
      </c>
      <c r="AC104" s="137"/>
    </row>
    <row r="105" spans="1:29" ht="48" x14ac:dyDescent="0.2">
      <c r="A105" s="177">
        <v>103</v>
      </c>
      <c r="B105" s="140">
        <v>2</v>
      </c>
      <c r="C105" s="178" t="str">
        <f>IF(COUNTIF(Components!$E$4:$E$989,B105)&gt;0,INDEX(Components!$G$4:$G$989, MATCH(B105,Components!$E$4:$E$989, 0)),"Enter valid code to the left")</f>
        <v>General education quality</v>
      </c>
      <c r="D105" s="140">
        <v>1</v>
      </c>
      <c r="E105" s="178" t="str">
        <f t="array" ref="E105">IF(COUNTIFS(Components!$F$4:$F$989,D105,Components!$B$4:$B$989,B105)&gt;0,INDEX(Components!$G$4:$G$989, MATCH(B105&amp;D105,Components!$B$4:$B$989&amp;Components!$F$4:$F$989,0),0),"Enter the component code on the left")</f>
        <v>teachers’ and leaders’ development</v>
      </c>
      <c r="F105" s="140">
        <v>2</v>
      </c>
      <c r="G105" s="178" t="str">
        <f t="array" ref="G105">IF(COUNTIFS(Components!$H$4:$H$989,F105, Components!$C$4:$C$989,D105,Components!$B$4:$B$989,B105)&gt;0,INDEX(Components!$I$4:$I$989, MATCH(B105&amp;D105&amp;F105,Components!$B$4:$B$989&amp;Components!$C$4:$C$989&amp;Components!$H$4:$H$989,0),0),"")</f>
        <v>teachers' training and professional development</v>
      </c>
      <c r="H105" s="138" t="s">
        <v>1359</v>
      </c>
      <c r="I105" s="138" t="s">
        <v>1401</v>
      </c>
      <c r="J105" s="141" t="s">
        <v>1195</v>
      </c>
      <c r="K105" s="141" t="s">
        <v>1140</v>
      </c>
      <c r="L105" s="181"/>
      <c r="M105" s="181"/>
      <c r="N105" s="181">
        <v>2</v>
      </c>
      <c r="O105" s="181">
        <v>2</v>
      </c>
      <c r="P105" s="181"/>
      <c r="Q105" s="202">
        <f t="shared" si="8"/>
        <v>4</v>
      </c>
      <c r="R105" s="206">
        <v>90000</v>
      </c>
      <c r="S105" s="202">
        <f t="shared" si="9"/>
        <v>0</v>
      </c>
      <c r="T105" s="202">
        <f t="shared" si="10"/>
        <v>0</v>
      </c>
      <c r="U105" s="202">
        <f t="shared" si="11"/>
        <v>180000</v>
      </c>
      <c r="V105" s="202">
        <f t="shared" si="12"/>
        <v>180000</v>
      </c>
      <c r="W105" s="202">
        <f t="shared" si="13"/>
        <v>0</v>
      </c>
      <c r="X105" s="202">
        <f t="shared" si="15"/>
        <v>360000</v>
      </c>
      <c r="Y105" s="180" t="s">
        <v>645</v>
      </c>
      <c r="Z105" s="203" t="str">
        <f>IF(Y105&gt;0, INDEX([9]KPI!$B$2:$B$150, MATCH(Y105, [9]KPI!$A$2:$A$150, 0)), "Enter KPI Reference No. to the left")</f>
        <v>Teachers in Grades 1-12 that are licensed</v>
      </c>
      <c r="AA105" s="180" t="s">
        <v>3267</v>
      </c>
      <c r="AB105" s="213" t="s">
        <v>1361</v>
      </c>
      <c r="AC105" s="137"/>
    </row>
    <row r="106" spans="1:29" ht="48" x14ac:dyDescent="0.2">
      <c r="A106" s="177">
        <v>104</v>
      </c>
      <c r="B106" s="140">
        <v>2</v>
      </c>
      <c r="C106" s="178" t="str">
        <f>IF(COUNTIF(Components!$E$4:$E$989,B106)&gt;0,INDEX(Components!$G$4:$G$989, MATCH(B106,Components!$E$4:$E$989, 0)),"Enter valid code to the left")</f>
        <v>General education quality</v>
      </c>
      <c r="D106" s="140">
        <v>1</v>
      </c>
      <c r="E106" s="178" t="str">
        <f t="array" ref="E106">IF(COUNTIFS(Components!$F$4:$F$989,D106,Components!$B$4:$B$989,B106)&gt;0,INDEX(Components!$G$4:$G$989, MATCH(B106&amp;D106,Components!$B$4:$B$989&amp;Components!$F$4:$F$989,0),0),"Enter the component code on the left")</f>
        <v>teachers’ and leaders’ development</v>
      </c>
      <c r="F106" s="140">
        <v>2</v>
      </c>
      <c r="G106" s="178" t="str">
        <f t="array" ref="G106">IF(COUNTIFS(Components!$H$4:$H$989,F106, Components!$C$4:$C$989,D106,Components!$B$4:$B$989,B106)&gt;0,INDEX(Components!$I$4:$I$989, MATCH(B106&amp;D106&amp;F106,Components!$B$4:$B$989&amp;Components!$C$4:$C$989&amp;Components!$H$4:$H$989,0),0),"")</f>
        <v>teachers' training and professional development</v>
      </c>
      <c r="H106" s="138" t="s">
        <v>1359</v>
      </c>
      <c r="I106" s="138" t="s">
        <v>1402</v>
      </c>
      <c r="J106" s="141" t="s">
        <v>1403</v>
      </c>
      <c r="K106" s="141" t="s">
        <v>1404</v>
      </c>
      <c r="L106" s="181"/>
      <c r="M106" s="181">
        <v>1</v>
      </c>
      <c r="N106" s="181"/>
      <c r="O106" s="181"/>
      <c r="P106" s="181"/>
      <c r="Q106" s="202">
        <f t="shared" si="8"/>
        <v>1</v>
      </c>
      <c r="R106" s="206">
        <v>100000</v>
      </c>
      <c r="S106" s="202">
        <f t="shared" si="9"/>
        <v>0</v>
      </c>
      <c r="T106" s="202">
        <f t="shared" si="10"/>
        <v>100000</v>
      </c>
      <c r="U106" s="202">
        <f t="shared" si="11"/>
        <v>0</v>
      </c>
      <c r="V106" s="202">
        <f t="shared" si="12"/>
        <v>0</v>
      </c>
      <c r="W106" s="202">
        <f t="shared" si="13"/>
        <v>0</v>
      </c>
      <c r="X106" s="202">
        <f t="shared" si="15"/>
        <v>100000</v>
      </c>
      <c r="Y106" s="180" t="s">
        <v>645</v>
      </c>
      <c r="Z106" s="203" t="str">
        <f>IF(Y106&gt;0, INDEX([9]KPI!$B$2:$B$150, MATCH(Y106, [9]KPI!$A$2:$A$150, 0)), "Enter KPI Reference No. to the left")</f>
        <v>Teachers in Grades 1-12 that are licensed</v>
      </c>
      <c r="AA106" s="180" t="s">
        <v>1032</v>
      </c>
      <c r="AB106" s="213" t="s">
        <v>3297</v>
      </c>
      <c r="AC106" s="137"/>
    </row>
    <row r="107" spans="1:29" ht="48" x14ac:dyDescent="0.2">
      <c r="A107" s="177">
        <v>105</v>
      </c>
      <c r="B107" s="140">
        <v>2</v>
      </c>
      <c r="C107" s="178" t="str">
        <f>IF(COUNTIF(Components!$E$4:$E$989,B107)&gt;0,INDEX(Components!$G$4:$G$989, MATCH(B107,Components!$E$4:$E$989, 0)),"Enter valid code to the left")</f>
        <v>General education quality</v>
      </c>
      <c r="D107" s="140">
        <v>1</v>
      </c>
      <c r="E107" s="178" t="str">
        <f t="array" ref="E107">IF(COUNTIFS(Components!$F$4:$F$989,D107,Components!$B$4:$B$989,B107)&gt;0,INDEX(Components!$G$4:$G$989, MATCH(B107&amp;D107,Components!$B$4:$B$989&amp;Components!$F$4:$F$989,0),0),"Enter the component code on the left")</f>
        <v>teachers’ and leaders’ development</v>
      </c>
      <c r="F107" s="140">
        <v>2</v>
      </c>
      <c r="G107" s="178" t="str">
        <f t="array" ref="G107">IF(COUNTIFS(Components!$H$4:$H$989,F107, Components!$C$4:$C$989,D107,Components!$B$4:$B$989,B107)&gt;0,INDEX(Components!$I$4:$I$989, MATCH(B107&amp;D107&amp;F107,Components!$B$4:$B$989&amp;Components!$C$4:$C$989&amp;Components!$H$4:$H$989,0),0),"")</f>
        <v>teachers' training and professional development</v>
      </c>
      <c r="H107" s="138" t="s">
        <v>1359</v>
      </c>
      <c r="I107" s="138" t="s">
        <v>1405</v>
      </c>
      <c r="J107" s="141" t="s">
        <v>1406</v>
      </c>
      <c r="K107" s="141" t="s">
        <v>1407</v>
      </c>
      <c r="L107" s="181"/>
      <c r="M107" s="181">
        <v>3</v>
      </c>
      <c r="N107" s="181"/>
      <c r="O107" s="181"/>
      <c r="P107" s="181"/>
      <c r="Q107" s="202">
        <f t="shared" si="8"/>
        <v>3</v>
      </c>
      <c r="R107" s="206">
        <v>1000000</v>
      </c>
      <c r="S107" s="202">
        <f t="shared" si="9"/>
        <v>0</v>
      </c>
      <c r="T107" s="202">
        <f t="shared" si="10"/>
        <v>3000000</v>
      </c>
      <c r="U107" s="202">
        <f t="shared" si="11"/>
        <v>0</v>
      </c>
      <c r="V107" s="202">
        <f t="shared" si="12"/>
        <v>0</v>
      </c>
      <c r="W107" s="202">
        <f t="shared" si="13"/>
        <v>0</v>
      </c>
      <c r="X107" s="202">
        <f t="shared" si="15"/>
        <v>3000000</v>
      </c>
      <c r="Y107" s="180" t="s">
        <v>645</v>
      </c>
      <c r="Z107" s="203" t="str">
        <f>IF(Y107&gt;0, INDEX([9]KPI!$B$2:$B$150, MATCH(Y107, [9]KPI!$A$2:$A$150, 0)), "Enter KPI Reference No. to the left")</f>
        <v>Teachers in Grades 1-12 that are licensed</v>
      </c>
      <c r="AA107" s="180" t="s">
        <v>1032</v>
      </c>
      <c r="AB107" s="213" t="s">
        <v>3297</v>
      </c>
      <c r="AC107" s="137"/>
    </row>
    <row r="108" spans="1:29" ht="48" x14ac:dyDescent="0.2">
      <c r="A108" s="177">
        <v>106</v>
      </c>
      <c r="B108" s="140">
        <v>2</v>
      </c>
      <c r="C108" s="178" t="str">
        <f>IF(COUNTIF(Components!$E$4:$E$989,B108)&gt;0,INDEX(Components!$G$4:$G$989, MATCH(B108,Components!$E$4:$E$989, 0)),"Enter valid code to the left")</f>
        <v>General education quality</v>
      </c>
      <c r="D108" s="140">
        <v>1</v>
      </c>
      <c r="E108" s="178" t="str">
        <f t="array" ref="E108">IF(COUNTIFS(Components!$F$4:$F$989,D108,Components!$B$4:$B$989,B108)&gt;0,INDEX(Components!$G$4:$G$989, MATCH(B108&amp;D108,Components!$B$4:$B$989&amp;Components!$F$4:$F$989,0),0),"Enter the component code on the left")</f>
        <v>teachers’ and leaders’ development</v>
      </c>
      <c r="F108" s="140">
        <v>2</v>
      </c>
      <c r="G108" s="178" t="str">
        <f t="array" ref="G108">IF(COUNTIFS(Components!$H$4:$H$989,F108, Components!$C$4:$C$989,D108,Components!$B$4:$B$989,B108)&gt;0,INDEX(Components!$I$4:$I$989, MATCH(B108&amp;D108&amp;F108,Components!$B$4:$B$989&amp;Components!$C$4:$C$989&amp;Components!$H$4:$H$989,0),0),"")</f>
        <v>teachers' training and professional development</v>
      </c>
      <c r="H108" s="138" t="s">
        <v>1359</v>
      </c>
      <c r="I108" s="138" t="s">
        <v>1408</v>
      </c>
      <c r="J108" s="141" t="s">
        <v>1409</v>
      </c>
      <c r="K108" s="141" t="s">
        <v>1410</v>
      </c>
      <c r="L108" s="181"/>
      <c r="M108" s="181">
        <v>10000</v>
      </c>
      <c r="N108" s="181"/>
      <c r="O108" s="181"/>
      <c r="P108" s="181"/>
      <c r="Q108" s="202">
        <f t="shared" si="8"/>
        <v>10000</v>
      </c>
      <c r="R108" s="206">
        <v>70</v>
      </c>
      <c r="S108" s="202">
        <f t="shared" si="9"/>
        <v>0</v>
      </c>
      <c r="T108" s="202">
        <f t="shared" si="10"/>
        <v>700000</v>
      </c>
      <c r="U108" s="202">
        <f t="shared" si="11"/>
        <v>0</v>
      </c>
      <c r="V108" s="202">
        <f t="shared" si="12"/>
        <v>0</v>
      </c>
      <c r="W108" s="202">
        <f t="shared" si="13"/>
        <v>0</v>
      </c>
      <c r="X108" s="202">
        <f t="shared" si="15"/>
        <v>700000</v>
      </c>
      <c r="Y108" s="180" t="s">
        <v>645</v>
      </c>
      <c r="Z108" s="203" t="str">
        <f>IF(Y108&gt;0, INDEX([9]KPI!$B$2:$B$150, MATCH(Y108, [9]KPI!$A$2:$A$150, 0)), "Enter KPI Reference No. to the left")</f>
        <v>Teachers in Grades 1-12 that are licensed</v>
      </c>
      <c r="AA108" s="180" t="s">
        <v>1032</v>
      </c>
      <c r="AB108" s="213" t="s">
        <v>1361</v>
      </c>
      <c r="AC108" s="137"/>
    </row>
    <row r="109" spans="1:29" ht="48" x14ac:dyDescent="0.2">
      <c r="A109" s="177">
        <v>107</v>
      </c>
      <c r="B109" s="140">
        <v>2</v>
      </c>
      <c r="C109" s="178" t="str">
        <f>IF(COUNTIF(Components!$E$4:$E$989,B109)&gt;0,INDEX(Components!$G$4:$G$989, MATCH(B109,Components!$E$4:$E$989, 0)),"Enter valid code to the left")</f>
        <v>General education quality</v>
      </c>
      <c r="D109" s="140">
        <v>1</v>
      </c>
      <c r="E109" s="178" t="str">
        <f t="array" ref="E109">IF(COUNTIFS(Components!$F$4:$F$989,D109,Components!$B$4:$B$989,B109)&gt;0,INDEX(Components!$G$4:$G$989, MATCH(B109&amp;D109,Components!$B$4:$B$989&amp;Components!$F$4:$F$989,0),0),"Enter the component code on the left")</f>
        <v>teachers’ and leaders’ development</v>
      </c>
      <c r="F109" s="140">
        <v>2</v>
      </c>
      <c r="G109" s="178" t="str">
        <f t="array" ref="G109">IF(COUNTIFS(Components!$H$4:$H$989,F109, Components!$C$4:$C$989,D109,Components!$B$4:$B$989,B109)&gt;0,INDEX(Components!$I$4:$I$989, MATCH(B109&amp;D109&amp;F109,Components!$B$4:$B$989&amp;Components!$C$4:$C$989&amp;Components!$H$4:$H$989,0),0),"")</f>
        <v>teachers' training and professional development</v>
      </c>
      <c r="H109" s="138" t="s">
        <v>1359</v>
      </c>
      <c r="I109" s="138" t="s">
        <v>1411</v>
      </c>
      <c r="J109" s="141" t="s">
        <v>1412</v>
      </c>
      <c r="K109" s="141" t="s">
        <v>1413</v>
      </c>
      <c r="L109" s="181"/>
      <c r="M109" s="181">
        <v>432</v>
      </c>
      <c r="N109" s="181"/>
      <c r="O109" s="181"/>
      <c r="P109" s="181"/>
      <c r="Q109" s="202">
        <f t="shared" si="8"/>
        <v>432</v>
      </c>
      <c r="R109" s="206">
        <v>200</v>
      </c>
      <c r="S109" s="202">
        <f t="shared" si="9"/>
        <v>0</v>
      </c>
      <c r="T109" s="202">
        <f t="shared" si="10"/>
        <v>86400</v>
      </c>
      <c r="U109" s="202">
        <f t="shared" si="11"/>
        <v>0</v>
      </c>
      <c r="V109" s="202">
        <f t="shared" si="12"/>
        <v>0</v>
      </c>
      <c r="W109" s="202">
        <f t="shared" si="13"/>
        <v>0</v>
      </c>
      <c r="X109" s="202">
        <f t="shared" si="15"/>
        <v>86400</v>
      </c>
      <c r="Y109" s="180" t="s">
        <v>645</v>
      </c>
      <c r="Z109" s="203" t="str">
        <f>IF(Y109&gt;0, INDEX([9]KPI!$B$2:$B$150, MATCH(Y109, [9]KPI!$A$2:$A$150, 0)), "Enter KPI Reference No. to the left")</f>
        <v>Teachers in Grades 1-12 that are licensed</v>
      </c>
      <c r="AA109" s="180" t="s">
        <v>1032</v>
      </c>
      <c r="AB109" s="213" t="s">
        <v>1361</v>
      </c>
      <c r="AC109" s="137"/>
    </row>
    <row r="110" spans="1:29" ht="60" x14ac:dyDescent="0.2">
      <c r="A110" s="177">
        <v>108</v>
      </c>
      <c r="B110" s="140">
        <v>2</v>
      </c>
      <c r="C110" s="178" t="str">
        <f>IF(COUNTIF(Components!$E$4:$E$989,B110)&gt;0,INDEX(Components!$G$4:$G$989, MATCH(B110,Components!$E$4:$E$989, 0)),"Enter valid code to the left")</f>
        <v>General education quality</v>
      </c>
      <c r="D110" s="140">
        <v>1</v>
      </c>
      <c r="E110" s="178" t="str">
        <f t="array" ref="E110">IF(COUNTIFS(Components!$F$4:$F$989,D110,Components!$B$4:$B$989,B110)&gt;0,INDEX(Components!$G$4:$G$989, MATCH(B110&amp;D110,Components!$B$4:$B$989&amp;Components!$F$4:$F$989,0),0),"Enter the component code on the left")</f>
        <v>teachers’ and leaders’ development</v>
      </c>
      <c r="F110" s="140">
        <v>2</v>
      </c>
      <c r="G110" s="178" t="str">
        <f t="array" ref="G110">IF(COUNTIFS(Components!$H$4:$H$989,F110, Components!$C$4:$C$989,D110,Components!$B$4:$B$989,B110)&gt;0,INDEX(Components!$I$4:$I$989, MATCH(B110&amp;D110&amp;F110,Components!$B$4:$B$989&amp;Components!$C$4:$C$989&amp;Components!$H$4:$H$989,0),0),"")</f>
        <v>teachers' training and professional development</v>
      </c>
      <c r="H110" s="138" t="s">
        <v>1359</v>
      </c>
      <c r="I110" s="138" t="s">
        <v>1414</v>
      </c>
      <c r="J110" s="141" t="s">
        <v>1415</v>
      </c>
      <c r="K110" s="141" t="s">
        <v>1416</v>
      </c>
      <c r="L110" s="181"/>
      <c r="M110" s="181">
        <v>400</v>
      </c>
      <c r="N110" s="181"/>
      <c r="O110" s="181"/>
      <c r="P110" s="181"/>
      <c r="Q110" s="202">
        <f t="shared" si="8"/>
        <v>400</v>
      </c>
      <c r="R110" s="206">
        <v>12000</v>
      </c>
      <c r="S110" s="202">
        <f t="shared" si="9"/>
        <v>0</v>
      </c>
      <c r="T110" s="202">
        <f t="shared" si="10"/>
        <v>4800000</v>
      </c>
      <c r="U110" s="202">
        <f t="shared" si="11"/>
        <v>0</v>
      </c>
      <c r="V110" s="202">
        <f t="shared" si="12"/>
        <v>0</v>
      </c>
      <c r="W110" s="202">
        <f t="shared" si="13"/>
        <v>0</v>
      </c>
      <c r="X110" s="202">
        <f t="shared" si="15"/>
        <v>4800000</v>
      </c>
      <c r="Y110" s="180" t="s">
        <v>645</v>
      </c>
      <c r="Z110" s="203" t="str">
        <f>IF(Y110&gt;0, INDEX([9]KPI!$B$2:$B$150, MATCH(Y110, [9]KPI!$A$2:$A$150, 0)), "Enter KPI Reference No. to the left")</f>
        <v>Teachers in Grades 1-12 that are licensed</v>
      </c>
      <c r="AA110" s="180" t="s">
        <v>1032</v>
      </c>
      <c r="AB110" s="213" t="s">
        <v>1361</v>
      </c>
      <c r="AC110" s="137"/>
    </row>
    <row r="111" spans="1:29" ht="48" x14ac:dyDescent="0.2">
      <c r="A111" s="177">
        <v>109</v>
      </c>
      <c r="B111" s="140">
        <v>2</v>
      </c>
      <c r="C111" s="178" t="str">
        <f>IF(COUNTIF(Components!$E$4:$E$989,B111)&gt;0,INDEX(Components!$G$4:$G$989, MATCH(B111,Components!$E$4:$E$989, 0)),"Enter valid code to the left")</f>
        <v>General education quality</v>
      </c>
      <c r="D111" s="140">
        <v>1</v>
      </c>
      <c r="E111" s="178" t="str">
        <f t="array" ref="E111">IF(COUNTIFS(Components!$F$4:$F$989,D111,Components!$B$4:$B$989,B111)&gt;0,INDEX(Components!$G$4:$G$989, MATCH(B111&amp;D111,Components!$B$4:$B$989&amp;Components!$F$4:$F$989,0),0),"Enter the component code on the left")</f>
        <v>teachers’ and leaders’ development</v>
      </c>
      <c r="F111" s="140">
        <v>2</v>
      </c>
      <c r="G111" s="178" t="str">
        <f t="array" ref="G111">IF(COUNTIFS(Components!$H$4:$H$989,F111, Components!$C$4:$C$989,D111,Components!$B$4:$B$989,B111)&gt;0,INDEX(Components!$I$4:$I$989, MATCH(B111&amp;D111&amp;F111,Components!$B$4:$B$989&amp;Components!$C$4:$C$989&amp;Components!$H$4:$H$989,0),0),"")</f>
        <v>teachers' training and professional development</v>
      </c>
      <c r="H111" s="138" t="s">
        <v>1359</v>
      </c>
      <c r="I111" s="214" t="s">
        <v>2320</v>
      </c>
      <c r="J111" s="141" t="s">
        <v>1417</v>
      </c>
      <c r="K111" s="141" t="s">
        <v>1418</v>
      </c>
      <c r="L111" s="181"/>
      <c r="M111" s="181">
        <v>1</v>
      </c>
      <c r="N111" s="181">
        <v>1</v>
      </c>
      <c r="O111" s="181"/>
      <c r="P111" s="181"/>
      <c r="Q111" s="202">
        <f t="shared" si="8"/>
        <v>2</v>
      </c>
      <c r="R111" s="206">
        <v>3000000</v>
      </c>
      <c r="S111" s="202">
        <f t="shared" si="9"/>
        <v>0</v>
      </c>
      <c r="T111" s="202">
        <f t="shared" si="10"/>
        <v>3000000</v>
      </c>
      <c r="U111" s="202">
        <f t="shared" si="11"/>
        <v>3000000</v>
      </c>
      <c r="V111" s="202">
        <f t="shared" si="12"/>
        <v>0</v>
      </c>
      <c r="W111" s="202">
        <f t="shared" si="13"/>
        <v>0</v>
      </c>
      <c r="X111" s="202">
        <f t="shared" si="15"/>
        <v>6000000</v>
      </c>
      <c r="Y111" s="180" t="s">
        <v>645</v>
      </c>
      <c r="Z111" s="203" t="str">
        <f>IF(Y111&gt;0, INDEX([9]KPI!$B$2:$B$150, MATCH(Y111, [9]KPI!$A$2:$A$150, 0)), "Enter KPI Reference No. to the left")</f>
        <v>Teachers in Grades 1-12 that are licensed</v>
      </c>
      <c r="AA111" s="180" t="s">
        <v>3267</v>
      </c>
      <c r="AB111" s="213" t="s">
        <v>3298</v>
      </c>
      <c r="AC111" s="137"/>
    </row>
    <row r="112" spans="1:29" ht="48" x14ac:dyDescent="0.2">
      <c r="A112" s="177">
        <v>110</v>
      </c>
      <c r="B112" s="140">
        <v>2</v>
      </c>
      <c r="C112" s="178" t="str">
        <f>IF(COUNTIF(Components!$E$4:$E$989,B112)&gt;0,INDEX(Components!$G$4:$G$989, MATCH(B112,Components!$E$4:$E$989, 0)),"Enter valid code to the left")</f>
        <v>General education quality</v>
      </c>
      <c r="D112" s="140">
        <v>1</v>
      </c>
      <c r="E112" s="178" t="str">
        <f t="array" ref="E112">IF(COUNTIFS(Components!$F$4:$F$989,D112,Components!$B$4:$B$989,B112)&gt;0,INDEX(Components!$G$4:$G$989, MATCH(B112&amp;D112,Components!$B$4:$B$989&amp;Components!$F$4:$F$989,0),0),"Enter the component code on the left")</f>
        <v>teachers’ and leaders’ development</v>
      </c>
      <c r="F112" s="140">
        <v>2</v>
      </c>
      <c r="G112" s="178" t="str">
        <f t="array" ref="G112">IF(COUNTIFS(Components!$H$4:$H$989,F112, Components!$C$4:$C$989,D112,Components!$B$4:$B$989,B112)&gt;0,INDEX(Components!$I$4:$I$989, MATCH(B112&amp;D112&amp;F112,Components!$B$4:$B$989&amp;Components!$C$4:$C$989&amp;Components!$H$4:$H$989,0),0),"")</f>
        <v>teachers' training and professional development</v>
      </c>
      <c r="H112" s="138" t="s">
        <v>1359</v>
      </c>
      <c r="I112" s="138" t="s">
        <v>1419</v>
      </c>
      <c r="J112" s="141" t="s">
        <v>1417</v>
      </c>
      <c r="K112" s="141" t="s">
        <v>1418</v>
      </c>
      <c r="L112" s="181"/>
      <c r="M112" s="181">
        <v>1</v>
      </c>
      <c r="N112" s="181">
        <v>1</v>
      </c>
      <c r="O112" s="181"/>
      <c r="P112" s="181"/>
      <c r="Q112" s="202">
        <f t="shared" si="8"/>
        <v>2</v>
      </c>
      <c r="R112" s="206">
        <v>3000000</v>
      </c>
      <c r="S112" s="202">
        <f t="shared" si="9"/>
        <v>0</v>
      </c>
      <c r="T112" s="202">
        <f t="shared" si="10"/>
        <v>3000000</v>
      </c>
      <c r="U112" s="202">
        <f t="shared" si="11"/>
        <v>3000000</v>
      </c>
      <c r="V112" s="202">
        <f t="shared" si="12"/>
        <v>0</v>
      </c>
      <c r="W112" s="202">
        <f t="shared" si="13"/>
        <v>0</v>
      </c>
      <c r="X112" s="202">
        <f t="shared" si="15"/>
        <v>6000000</v>
      </c>
      <c r="Y112" s="180" t="s">
        <v>645</v>
      </c>
      <c r="Z112" s="203" t="str">
        <f>IF(Y112&gt;0, INDEX([9]KPI!$B$2:$B$150, MATCH(Y112, [9]KPI!$A$2:$A$150, 0)), "Enter KPI Reference No. to the left")</f>
        <v>Teachers in Grades 1-12 that are licensed</v>
      </c>
      <c r="AA112" s="180" t="s">
        <v>3270</v>
      </c>
      <c r="AB112" s="213" t="s">
        <v>3298</v>
      </c>
      <c r="AC112" s="137"/>
    </row>
    <row r="113" spans="1:29" ht="84" x14ac:dyDescent="0.2">
      <c r="A113" s="177">
        <v>111</v>
      </c>
      <c r="B113" s="140">
        <v>2</v>
      </c>
      <c r="C113" s="178" t="str">
        <f>IF(COUNTIF(Components!$E$4:$E$989,B113)&gt;0,INDEX(Components!$G$4:$G$989, MATCH(B113,Components!$E$4:$E$989, 0)),"Enter valid code to the left")</f>
        <v>General education quality</v>
      </c>
      <c r="D113" s="140">
        <v>1</v>
      </c>
      <c r="E113" s="178" t="str">
        <f t="array" ref="E113">IF(COUNTIFS(Components!$F$4:$F$989,D113,Components!$B$4:$B$989,B113)&gt;0,INDEX(Components!$G$4:$G$989, MATCH(B113&amp;D113,Components!$B$4:$B$989&amp;Components!$F$4:$F$989,0),0),"Enter the component code on the left")</f>
        <v>teachers’ and leaders’ development</v>
      </c>
      <c r="F113" s="140">
        <v>2</v>
      </c>
      <c r="G113" s="178" t="str">
        <f t="array" ref="G113">IF(COUNTIFS(Components!$H$4:$H$989,F113, Components!$C$4:$C$989,D113,Components!$B$4:$B$989,B113)&gt;0,INDEX(Components!$I$4:$I$989, MATCH(B113&amp;D113&amp;F113,Components!$B$4:$B$989&amp;Components!$C$4:$C$989&amp;Components!$H$4:$H$989,0),0),"")</f>
        <v>teachers' training and professional development</v>
      </c>
      <c r="H113" s="138" t="s">
        <v>1359</v>
      </c>
      <c r="I113" s="138" t="s">
        <v>1420</v>
      </c>
      <c r="J113" s="141" t="s">
        <v>1421</v>
      </c>
      <c r="K113" s="141" t="s">
        <v>1422</v>
      </c>
      <c r="L113" s="181">
        <v>66144</v>
      </c>
      <c r="M113" s="181"/>
      <c r="N113" s="181"/>
      <c r="O113" s="181"/>
      <c r="P113" s="181"/>
      <c r="Q113" s="202">
        <f t="shared" si="8"/>
        <v>66144</v>
      </c>
      <c r="R113" s="206">
        <v>3255</v>
      </c>
      <c r="S113" s="202">
        <f t="shared" si="9"/>
        <v>215298720</v>
      </c>
      <c r="T113" s="202">
        <f t="shared" si="10"/>
        <v>0</v>
      </c>
      <c r="U113" s="202">
        <f t="shared" si="11"/>
        <v>0</v>
      </c>
      <c r="V113" s="202">
        <f t="shared" si="12"/>
        <v>0</v>
      </c>
      <c r="W113" s="202">
        <f t="shared" si="13"/>
        <v>0</v>
      </c>
      <c r="X113" s="202">
        <f t="shared" si="15"/>
        <v>215298720</v>
      </c>
      <c r="Y113" s="180" t="s">
        <v>645</v>
      </c>
      <c r="Z113" s="203" t="str">
        <f>IF(Y113&gt;0, INDEX([9]KPI!$B$2:$B$150, MATCH(Y113, [9]KPI!$A$2:$A$150, 0)), "Enter KPI Reference No. to the left")</f>
        <v>Teachers in Grades 1-12 that are licensed</v>
      </c>
      <c r="AA113" s="180" t="s">
        <v>3270</v>
      </c>
      <c r="AB113" s="213" t="s">
        <v>769</v>
      </c>
      <c r="AC113" s="137"/>
    </row>
    <row r="114" spans="1:29" ht="60" x14ac:dyDescent="0.2">
      <c r="A114" s="177">
        <v>112</v>
      </c>
      <c r="B114" s="140">
        <v>2</v>
      </c>
      <c r="C114" s="178" t="str">
        <f>IF(COUNTIF(Components!$E$4:$E$989,B114)&gt;0,INDEX(Components!$G$4:$G$989, MATCH(B114,Components!$E$4:$E$989, 0)),"Enter valid code to the left")</f>
        <v>General education quality</v>
      </c>
      <c r="D114" s="140">
        <v>1</v>
      </c>
      <c r="E114" s="178" t="str">
        <f t="array" ref="E114">IF(COUNTIFS(Components!$F$4:$F$989,D114,Components!$B$4:$B$989,B114)&gt;0,INDEX(Components!$G$4:$G$989, MATCH(B114&amp;D114,Components!$B$4:$B$989&amp;Components!$F$4:$F$989,0),0),"Enter the component code on the left")</f>
        <v>teachers’ and leaders’ development</v>
      </c>
      <c r="F114" s="140">
        <v>2</v>
      </c>
      <c r="G114" s="178" t="str">
        <f t="array" ref="G114">IF(COUNTIFS(Components!$H$4:$H$989,F114, Components!$C$4:$C$989,D114,Components!$B$4:$B$989,B114)&gt;0,INDEX(Components!$I$4:$I$989, MATCH(B114&amp;D114&amp;F114,Components!$B$4:$B$989&amp;Components!$C$4:$C$989&amp;Components!$H$4:$H$989,0),0),"")</f>
        <v>teachers' training and professional development</v>
      </c>
      <c r="H114" s="138" t="s">
        <v>1359</v>
      </c>
      <c r="I114" s="138" t="s">
        <v>1423</v>
      </c>
      <c r="J114" s="141" t="s">
        <v>1233</v>
      </c>
      <c r="K114" s="141" t="s">
        <v>1234</v>
      </c>
      <c r="L114" s="181"/>
      <c r="M114" s="181">
        <v>28589</v>
      </c>
      <c r="N114" s="182"/>
      <c r="O114" s="181"/>
      <c r="P114" s="181"/>
      <c r="Q114" s="202">
        <f t="shared" si="8"/>
        <v>28589</v>
      </c>
      <c r="R114" s="206">
        <v>5820</v>
      </c>
      <c r="S114" s="202">
        <f t="shared" si="9"/>
        <v>0</v>
      </c>
      <c r="T114" s="202">
        <f t="shared" si="10"/>
        <v>166387980</v>
      </c>
      <c r="U114" s="202">
        <f t="shared" si="11"/>
        <v>0</v>
      </c>
      <c r="V114" s="202">
        <f t="shared" si="12"/>
        <v>0</v>
      </c>
      <c r="W114" s="202">
        <f t="shared" si="13"/>
        <v>0</v>
      </c>
      <c r="X114" s="202">
        <f t="shared" si="15"/>
        <v>166387980</v>
      </c>
      <c r="Y114" s="180" t="s">
        <v>645</v>
      </c>
      <c r="Z114" s="203" t="str">
        <f>IF(Y114&gt;0, INDEX([9]KPI!$B$2:$B$150, MATCH(Y114, [9]KPI!$A$2:$A$150, 0)), "Enter KPI Reference No. to the left")</f>
        <v>Teachers in Grades 1-12 that are licensed</v>
      </c>
      <c r="AA114" s="180" t="s">
        <v>3270</v>
      </c>
      <c r="AB114" s="213" t="s">
        <v>769</v>
      </c>
      <c r="AC114" s="137"/>
    </row>
    <row r="115" spans="1:29" ht="48" x14ac:dyDescent="0.2">
      <c r="A115" s="177">
        <v>113</v>
      </c>
      <c r="B115" s="140">
        <v>2</v>
      </c>
      <c r="C115" s="178" t="str">
        <f>IF(COUNTIF(Components!$E$4:$E$989,B115)&gt;0,INDEX(Components!$G$4:$G$989, MATCH(B115,Components!$E$4:$E$989, 0)),"Enter valid code to the left")</f>
        <v>General education quality</v>
      </c>
      <c r="D115" s="140">
        <v>1</v>
      </c>
      <c r="E115" s="178" t="str">
        <f t="array" ref="E115">IF(COUNTIFS(Components!$F$4:$F$989,D115,Components!$B$4:$B$989,B115)&gt;0,INDEX(Components!$G$4:$G$989, MATCH(B115&amp;D115,Components!$B$4:$B$989&amp;Components!$F$4:$F$989,0),0),"Enter the component code on the left")</f>
        <v>teachers’ and leaders’ development</v>
      </c>
      <c r="F115" s="140">
        <v>2</v>
      </c>
      <c r="G115" s="178" t="str">
        <f t="array" ref="G115">IF(COUNTIFS(Components!$H$4:$H$989,F115, Components!$C$4:$C$989,D115,Components!$B$4:$B$989,B115)&gt;0,INDEX(Components!$I$4:$I$989, MATCH(B115&amp;D115&amp;F115,Components!$B$4:$B$989&amp;Components!$C$4:$C$989&amp;Components!$H$4:$H$989,0),0),"")</f>
        <v>teachers' training and professional development</v>
      </c>
      <c r="H115" s="138" t="s">
        <v>1359</v>
      </c>
      <c r="I115" s="138" t="s">
        <v>1424</v>
      </c>
      <c r="J115" s="141" t="s">
        <v>1425</v>
      </c>
      <c r="K115" s="141" t="s">
        <v>1426</v>
      </c>
      <c r="L115" s="181"/>
      <c r="M115" s="182">
        <v>28589</v>
      </c>
      <c r="N115" s="182"/>
      <c r="O115" s="181"/>
      <c r="P115" s="181"/>
      <c r="Q115" s="202">
        <f t="shared" si="8"/>
        <v>28589</v>
      </c>
      <c r="R115" s="206">
        <v>80</v>
      </c>
      <c r="S115" s="202">
        <f t="shared" si="9"/>
        <v>0</v>
      </c>
      <c r="T115" s="202">
        <f t="shared" si="10"/>
        <v>2287120</v>
      </c>
      <c r="U115" s="202">
        <f t="shared" si="11"/>
        <v>0</v>
      </c>
      <c r="V115" s="202">
        <f t="shared" si="12"/>
        <v>0</v>
      </c>
      <c r="W115" s="202">
        <f t="shared" si="13"/>
        <v>0</v>
      </c>
      <c r="X115" s="202">
        <f t="shared" si="15"/>
        <v>2287120</v>
      </c>
      <c r="Y115" s="180" t="s">
        <v>645</v>
      </c>
      <c r="Z115" s="203" t="str">
        <f>IF(Y115&gt;0, INDEX([9]KPI!$B$2:$B$150, MATCH(Y115, [9]KPI!$A$2:$A$150, 0)), "Enter KPI Reference No. to the left")</f>
        <v>Teachers in Grades 1-12 that are licensed</v>
      </c>
      <c r="AA115" s="180" t="s">
        <v>3270</v>
      </c>
      <c r="AB115" s="213" t="s">
        <v>1361</v>
      </c>
      <c r="AC115" s="137"/>
    </row>
    <row r="116" spans="1:29" ht="48" x14ac:dyDescent="0.2">
      <c r="A116" s="177">
        <v>114</v>
      </c>
      <c r="B116" s="140">
        <v>2</v>
      </c>
      <c r="C116" s="178" t="str">
        <f>IF(COUNTIF(Components!$E$4:$E$989,B116)&gt;0,INDEX(Components!$G$4:$G$989, MATCH(B116,Components!$E$4:$E$989, 0)),"Enter valid code to the left")</f>
        <v>General education quality</v>
      </c>
      <c r="D116" s="140">
        <v>1</v>
      </c>
      <c r="E116" s="178" t="str">
        <f t="array" ref="E116">IF(COUNTIFS(Components!$F$4:$F$989,D116,Components!$B$4:$B$989,B116)&gt;0,INDEX(Components!$G$4:$G$989, MATCH(B116&amp;D116,Components!$B$4:$B$989&amp;Components!$F$4:$F$989,0),0),"Enter the component code on the left")</f>
        <v>teachers’ and leaders’ development</v>
      </c>
      <c r="F116" s="140">
        <v>2</v>
      </c>
      <c r="G116" s="178" t="str">
        <f t="array" ref="G116">IF(COUNTIFS(Components!$H$4:$H$989,F116, Components!$C$4:$C$989,D116,Components!$B$4:$B$989,B116)&gt;0,INDEX(Components!$I$4:$I$989, MATCH(B116&amp;D116&amp;F116,Components!$B$4:$B$989&amp;Components!$C$4:$C$989&amp;Components!$H$4:$H$989,0),0),"")</f>
        <v>teachers' training and professional development</v>
      </c>
      <c r="H116" s="138" t="s">
        <v>1359</v>
      </c>
      <c r="I116" s="138" t="s">
        <v>1427</v>
      </c>
      <c r="J116" s="141" t="s">
        <v>1428</v>
      </c>
      <c r="K116" s="141" t="s">
        <v>1429</v>
      </c>
      <c r="L116" s="181"/>
      <c r="M116" s="182">
        <v>500</v>
      </c>
      <c r="N116" s="182"/>
      <c r="O116" s="181"/>
      <c r="P116" s="181"/>
      <c r="Q116" s="202">
        <f t="shared" si="8"/>
        <v>500</v>
      </c>
      <c r="R116" s="206">
        <v>200</v>
      </c>
      <c r="S116" s="202">
        <f t="shared" si="9"/>
        <v>0</v>
      </c>
      <c r="T116" s="202">
        <f t="shared" si="10"/>
        <v>100000</v>
      </c>
      <c r="U116" s="202">
        <f t="shared" si="11"/>
        <v>0</v>
      </c>
      <c r="V116" s="202">
        <f t="shared" si="12"/>
        <v>0</v>
      </c>
      <c r="W116" s="202">
        <f t="shared" si="13"/>
        <v>0</v>
      </c>
      <c r="X116" s="202">
        <f t="shared" si="15"/>
        <v>100000</v>
      </c>
      <c r="Y116" s="180" t="s">
        <v>645</v>
      </c>
      <c r="Z116" s="203" t="str">
        <f>IF(Y116&gt;0, INDEX([9]KPI!$B$2:$B$150, MATCH(Y116, [9]KPI!$A$2:$A$150, 0)), "Enter KPI Reference No. to the left")</f>
        <v>Teachers in Grades 1-12 that are licensed</v>
      </c>
      <c r="AA116" s="180" t="s">
        <v>3270</v>
      </c>
      <c r="AB116" s="213" t="s">
        <v>3299</v>
      </c>
      <c r="AC116" s="137"/>
    </row>
    <row r="117" spans="1:29" ht="60" x14ac:dyDescent="0.2">
      <c r="A117" s="177">
        <v>115</v>
      </c>
      <c r="B117" s="140">
        <v>2</v>
      </c>
      <c r="C117" s="178" t="str">
        <f>IF(COUNTIF(Components!$E$4:$E$989,B117)&gt;0,INDEX(Components!$G$4:$G$989, MATCH(B117,Components!$E$4:$E$989, 0)),"Enter valid code to the left")</f>
        <v>General education quality</v>
      </c>
      <c r="D117" s="140">
        <v>1</v>
      </c>
      <c r="E117" s="178" t="str">
        <f t="array" ref="E117">IF(COUNTIFS(Components!$F$4:$F$989,D117,Components!$B$4:$B$989,B117)&gt;0,INDEX(Components!$G$4:$G$989, MATCH(B117&amp;D117,Components!$B$4:$B$989&amp;Components!$F$4:$F$989,0),0),"Enter the component code on the left")</f>
        <v>teachers’ and leaders’ development</v>
      </c>
      <c r="F117" s="140">
        <v>2</v>
      </c>
      <c r="G117" s="178" t="str">
        <f t="array" ref="G117">IF(COUNTIFS(Components!$H$4:$H$989,F117, Components!$C$4:$C$989,D117,Components!$B$4:$B$989,B117)&gt;0,INDEX(Components!$I$4:$I$989, MATCH(B117&amp;D117&amp;F117,Components!$B$4:$B$989&amp;Components!$C$4:$C$989&amp;Components!$H$4:$H$989,0),0),"")</f>
        <v>teachers' training and professional development</v>
      </c>
      <c r="H117" s="138" t="s">
        <v>1359</v>
      </c>
      <c r="I117" s="138" t="s">
        <v>1430</v>
      </c>
      <c r="J117" s="141" t="s">
        <v>1233</v>
      </c>
      <c r="K117" s="141" t="s">
        <v>1234</v>
      </c>
      <c r="L117" s="181"/>
      <c r="M117" s="181"/>
      <c r="N117" s="181">
        <v>48817</v>
      </c>
      <c r="O117" s="181"/>
      <c r="P117" s="181"/>
      <c r="Q117" s="202">
        <f t="shared" si="8"/>
        <v>48817</v>
      </c>
      <c r="R117" s="206">
        <v>5820</v>
      </c>
      <c r="S117" s="202">
        <f t="shared" si="9"/>
        <v>0</v>
      </c>
      <c r="T117" s="202">
        <f t="shared" si="10"/>
        <v>0</v>
      </c>
      <c r="U117" s="202">
        <f t="shared" si="11"/>
        <v>284114940</v>
      </c>
      <c r="V117" s="202">
        <f t="shared" si="12"/>
        <v>0</v>
      </c>
      <c r="W117" s="202">
        <f t="shared" si="13"/>
        <v>0</v>
      </c>
      <c r="X117" s="202">
        <f t="shared" si="15"/>
        <v>284114940</v>
      </c>
      <c r="Y117" s="180" t="s">
        <v>645</v>
      </c>
      <c r="Z117" s="203" t="str">
        <f>IF(Y117&gt;0, INDEX([9]KPI!$B$2:$B$150, MATCH(Y117, [9]KPI!$A$2:$A$150, 0)), "Enter KPI Reference No. to the left")</f>
        <v>Teachers in Grades 1-12 that are licensed</v>
      </c>
      <c r="AA117" s="180" t="s">
        <v>3270</v>
      </c>
      <c r="AB117" s="213" t="s">
        <v>769</v>
      </c>
      <c r="AC117" s="137"/>
    </row>
    <row r="118" spans="1:29" ht="48" x14ac:dyDescent="0.2">
      <c r="A118" s="177">
        <v>116</v>
      </c>
      <c r="B118" s="140">
        <v>2</v>
      </c>
      <c r="C118" s="178" t="str">
        <f>IF(COUNTIF(Components!$E$4:$E$989,B118)&gt;0,INDEX(Components!$G$4:$G$989, MATCH(B118,Components!$E$4:$E$989, 0)),"Enter valid code to the left")</f>
        <v>General education quality</v>
      </c>
      <c r="D118" s="140">
        <v>1</v>
      </c>
      <c r="E118" s="178" t="str">
        <f t="array" ref="E118">IF(COUNTIFS(Components!$F$4:$F$989,D118,Components!$B$4:$B$989,B118)&gt;0,INDEX(Components!$G$4:$G$989, MATCH(B118&amp;D118,Components!$B$4:$B$989&amp;Components!$F$4:$F$989,0),0),"Enter the component code on the left")</f>
        <v>teachers’ and leaders’ development</v>
      </c>
      <c r="F118" s="140">
        <v>2</v>
      </c>
      <c r="G118" s="178" t="str">
        <f t="array" ref="G118">IF(COUNTIFS(Components!$H$4:$H$989,F118, Components!$C$4:$C$989,D118,Components!$B$4:$B$989,B118)&gt;0,INDEX(Components!$I$4:$I$989, MATCH(B118&amp;D118&amp;F118,Components!$B$4:$B$989&amp;Components!$C$4:$C$989&amp;Components!$H$4:$H$989,0),0),"")</f>
        <v>teachers' training and professional development</v>
      </c>
      <c r="H118" s="138" t="s">
        <v>1359</v>
      </c>
      <c r="I118" s="138" t="s">
        <v>1431</v>
      </c>
      <c r="J118" s="141" t="s">
        <v>1432</v>
      </c>
      <c r="K118" s="141" t="s">
        <v>1426</v>
      </c>
      <c r="L118" s="181"/>
      <c r="M118" s="181"/>
      <c r="N118" s="181">
        <v>48817</v>
      </c>
      <c r="O118" s="181"/>
      <c r="P118" s="181"/>
      <c r="Q118" s="202">
        <f t="shared" si="8"/>
        <v>48817</v>
      </c>
      <c r="R118" s="206">
        <v>80</v>
      </c>
      <c r="S118" s="202">
        <f t="shared" si="9"/>
        <v>0</v>
      </c>
      <c r="T118" s="202">
        <f t="shared" si="10"/>
        <v>0</v>
      </c>
      <c r="U118" s="202">
        <f t="shared" si="11"/>
        <v>3905360</v>
      </c>
      <c r="V118" s="202">
        <f t="shared" si="12"/>
        <v>0</v>
      </c>
      <c r="W118" s="202">
        <f t="shared" si="13"/>
        <v>0</v>
      </c>
      <c r="X118" s="202">
        <f t="shared" si="15"/>
        <v>3905360</v>
      </c>
      <c r="Y118" s="180" t="s">
        <v>645</v>
      </c>
      <c r="Z118" s="203" t="str">
        <f>IF(Y118&gt;0, INDEX([9]KPI!$B$2:$B$150, MATCH(Y118, [9]KPI!$A$2:$A$150, 0)), "Enter KPI Reference No. to the left")</f>
        <v>Teachers in Grades 1-12 that are licensed</v>
      </c>
      <c r="AA118" s="180" t="s">
        <v>3270</v>
      </c>
      <c r="AB118" s="213" t="s">
        <v>1361</v>
      </c>
      <c r="AC118" s="137"/>
    </row>
    <row r="119" spans="1:29" ht="48" x14ac:dyDescent="0.2">
      <c r="A119" s="177">
        <v>117</v>
      </c>
      <c r="B119" s="140">
        <v>2</v>
      </c>
      <c r="C119" s="178" t="str">
        <f>IF(COUNTIF(Components!$E$4:$E$989,B119)&gt;0,INDEX(Components!$G$4:$G$989, MATCH(B119,Components!$E$4:$E$989, 0)),"Enter valid code to the left")</f>
        <v>General education quality</v>
      </c>
      <c r="D119" s="140">
        <v>1</v>
      </c>
      <c r="E119" s="178" t="str">
        <f t="array" ref="E119">IF(COUNTIFS(Components!$F$4:$F$989,D119,Components!$B$4:$B$989,B119)&gt;0,INDEX(Components!$G$4:$G$989, MATCH(B119&amp;D119,Components!$B$4:$B$989&amp;Components!$F$4:$F$989,0),0),"Enter the component code on the left")</f>
        <v>teachers’ and leaders’ development</v>
      </c>
      <c r="F119" s="140">
        <v>2</v>
      </c>
      <c r="G119" s="178" t="str">
        <f t="array" ref="G119">IF(COUNTIFS(Components!$H$4:$H$989,F119, Components!$C$4:$C$989,D119,Components!$B$4:$B$989,B119)&gt;0,INDEX(Components!$I$4:$I$989, MATCH(B119&amp;D119&amp;F119,Components!$B$4:$B$989&amp;Components!$C$4:$C$989&amp;Components!$H$4:$H$989,0),0),"")</f>
        <v>teachers' training and professional development</v>
      </c>
      <c r="H119" s="138" t="s">
        <v>1359</v>
      </c>
      <c r="I119" s="138" t="s">
        <v>1433</v>
      </c>
      <c r="J119" s="141" t="s">
        <v>1434</v>
      </c>
      <c r="K119" s="141" t="s">
        <v>1435</v>
      </c>
      <c r="L119" s="181"/>
      <c r="M119" s="181"/>
      <c r="N119" s="181">
        <v>800</v>
      </c>
      <c r="O119" s="181"/>
      <c r="P119" s="181"/>
      <c r="Q119" s="202">
        <f t="shared" si="8"/>
        <v>800</v>
      </c>
      <c r="R119" s="206">
        <v>200</v>
      </c>
      <c r="S119" s="202">
        <f t="shared" si="9"/>
        <v>0</v>
      </c>
      <c r="T119" s="202">
        <f t="shared" si="10"/>
        <v>0</v>
      </c>
      <c r="U119" s="202">
        <f t="shared" si="11"/>
        <v>160000</v>
      </c>
      <c r="V119" s="202">
        <f t="shared" si="12"/>
        <v>0</v>
      </c>
      <c r="W119" s="202">
        <f t="shared" si="13"/>
        <v>0</v>
      </c>
      <c r="X119" s="202">
        <f t="shared" si="15"/>
        <v>160000</v>
      </c>
      <c r="Y119" s="180" t="s">
        <v>645</v>
      </c>
      <c r="Z119" s="203" t="str">
        <f>IF(Y119&gt;0, INDEX([9]KPI!$B$2:$B$150, MATCH(Y119, [9]KPI!$A$2:$A$150, 0)), "Enter KPI Reference No. to the left")</f>
        <v>Teachers in Grades 1-12 that are licensed</v>
      </c>
      <c r="AA119" s="180" t="s">
        <v>3270</v>
      </c>
      <c r="AB119" s="213" t="s">
        <v>3299</v>
      </c>
      <c r="AC119" s="137"/>
    </row>
    <row r="120" spans="1:29" ht="72" x14ac:dyDescent="0.2">
      <c r="A120" s="177">
        <v>118</v>
      </c>
      <c r="B120" s="140">
        <v>2</v>
      </c>
      <c r="C120" s="178" t="str">
        <f>IF(COUNTIF(Components!$E$4:$E$989,B120)&gt;0,INDEX(Components!$G$4:$G$989, MATCH(B120,Components!$E$4:$E$989, 0)),"Enter valid code to the left")</f>
        <v>General education quality</v>
      </c>
      <c r="D120" s="140">
        <v>1</v>
      </c>
      <c r="E120" s="178" t="str">
        <f t="array" ref="E120">IF(COUNTIFS(Components!$F$4:$F$989,D120,Components!$B$4:$B$989,B120)&gt;0,INDEX(Components!$G$4:$G$989, MATCH(B120&amp;D120,Components!$B$4:$B$989&amp;Components!$F$4:$F$989,0),0),"Enter the component code on the left")</f>
        <v>teachers’ and leaders’ development</v>
      </c>
      <c r="F120" s="140">
        <v>2</v>
      </c>
      <c r="G120" s="178" t="str">
        <f t="array" ref="G120">IF(COUNTIFS(Components!$H$4:$H$989,F120, Components!$C$4:$C$989,D120,Components!$B$4:$B$989,B120)&gt;0,INDEX(Components!$I$4:$I$989, MATCH(B120&amp;D120&amp;F120,Components!$B$4:$B$989&amp;Components!$C$4:$C$989&amp;Components!$H$4:$H$989,0),0),"")</f>
        <v>teachers' training and professional development</v>
      </c>
      <c r="H120" s="138" t="s">
        <v>1359</v>
      </c>
      <c r="I120" s="138" t="s">
        <v>1436</v>
      </c>
      <c r="J120" s="141" t="s">
        <v>1233</v>
      </c>
      <c r="K120" s="141" t="s">
        <v>1234</v>
      </c>
      <c r="L120" s="181"/>
      <c r="M120" s="181"/>
      <c r="N120" s="181">
        <v>56334</v>
      </c>
      <c r="O120" s="181"/>
      <c r="P120" s="181"/>
      <c r="Q120" s="202">
        <f t="shared" si="8"/>
        <v>56334</v>
      </c>
      <c r="R120" s="206">
        <v>5820</v>
      </c>
      <c r="S120" s="202">
        <f t="shared" si="9"/>
        <v>0</v>
      </c>
      <c r="T120" s="202">
        <f t="shared" si="10"/>
        <v>0</v>
      </c>
      <c r="U120" s="202">
        <f t="shared" si="11"/>
        <v>327863880</v>
      </c>
      <c r="V120" s="202">
        <f t="shared" si="12"/>
        <v>0</v>
      </c>
      <c r="W120" s="202">
        <f t="shared" si="13"/>
        <v>0</v>
      </c>
      <c r="X120" s="202">
        <f t="shared" si="15"/>
        <v>327863880</v>
      </c>
      <c r="Y120" s="180" t="s">
        <v>645</v>
      </c>
      <c r="Z120" s="203" t="str">
        <f>IF(Y120&gt;0, INDEX([9]KPI!$B$2:$B$150, MATCH(Y120, [9]KPI!$A$2:$A$150, 0)), "Enter KPI Reference No. to the left")</f>
        <v>Teachers in Grades 1-12 that are licensed</v>
      </c>
      <c r="AA120" s="180" t="s">
        <v>1032</v>
      </c>
      <c r="AB120" s="213" t="s">
        <v>769</v>
      </c>
      <c r="AC120" s="137"/>
    </row>
    <row r="121" spans="1:29" ht="48" x14ac:dyDescent="0.2">
      <c r="A121" s="177">
        <v>119</v>
      </c>
      <c r="B121" s="140">
        <v>2</v>
      </c>
      <c r="C121" s="178" t="str">
        <f>IF(COUNTIF(Components!$E$4:$E$989,B121)&gt;0,INDEX(Components!$G$4:$G$989, MATCH(B121,Components!$E$4:$E$989, 0)),"Enter valid code to the left")</f>
        <v>General education quality</v>
      </c>
      <c r="D121" s="140">
        <v>1</v>
      </c>
      <c r="E121" s="178" t="str">
        <f t="array" ref="E121">IF(COUNTIFS(Components!$F$4:$F$989,D121,Components!$B$4:$B$989,B121)&gt;0,INDEX(Components!$G$4:$G$989, MATCH(B121&amp;D121,Components!$B$4:$B$989&amp;Components!$F$4:$F$989,0),0),"Enter the component code on the left")</f>
        <v>teachers’ and leaders’ development</v>
      </c>
      <c r="F121" s="140">
        <v>2</v>
      </c>
      <c r="G121" s="178" t="str">
        <f t="array" ref="G121">IF(COUNTIFS(Components!$H$4:$H$989,F121, Components!$C$4:$C$989,D121,Components!$B$4:$B$989,B121)&gt;0,INDEX(Components!$I$4:$I$989, MATCH(B121&amp;D121&amp;F121,Components!$B$4:$B$989&amp;Components!$C$4:$C$989&amp;Components!$H$4:$H$989,0),0),"")</f>
        <v>teachers' training and professional development</v>
      </c>
      <c r="H121" s="138" t="s">
        <v>1359</v>
      </c>
      <c r="I121" s="138" t="s">
        <v>1437</v>
      </c>
      <c r="J121" s="141" t="s">
        <v>1425</v>
      </c>
      <c r="K121" s="141" t="s">
        <v>1426</v>
      </c>
      <c r="L121" s="181"/>
      <c r="M121" s="181"/>
      <c r="N121" s="181">
        <v>56334</v>
      </c>
      <c r="O121" s="181"/>
      <c r="P121" s="181"/>
      <c r="Q121" s="202">
        <f t="shared" si="8"/>
        <v>56334</v>
      </c>
      <c r="R121" s="206">
        <v>80</v>
      </c>
      <c r="S121" s="202">
        <f t="shared" si="9"/>
        <v>0</v>
      </c>
      <c r="T121" s="202">
        <f t="shared" si="10"/>
        <v>0</v>
      </c>
      <c r="U121" s="202">
        <f t="shared" si="11"/>
        <v>4506720</v>
      </c>
      <c r="V121" s="202">
        <f t="shared" si="12"/>
        <v>0</v>
      </c>
      <c r="W121" s="202">
        <f t="shared" si="13"/>
        <v>0</v>
      </c>
      <c r="X121" s="202">
        <f t="shared" si="15"/>
        <v>4506720</v>
      </c>
      <c r="Y121" s="180" t="s">
        <v>645</v>
      </c>
      <c r="Z121" s="203" t="str">
        <f>IF(Y121&gt;0, INDEX([9]KPI!$B$2:$B$150, MATCH(Y121, [9]KPI!$A$2:$A$150, 0)), "Enter KPI Reference No. to the left")</f>
        <v>Teachers in Grades 1-12 that are licensed</v>
      </c>
      <c r="AA121" s="180" t="s">
        <v>1032</v>
      </c>
      <c r="AB121" s="213" t="s">
        <v>1361</v>
      </c>
      <c r="AC121" s="137"/>
    </row>
    <row r="122" spans="1:29" ht="48" x14ac:dyDescent="0.2">
      <c r="A122" s="177">
        <v>120</v>
      </c>
      <c r="B122" s="140">
        <v>2</v>
      </c>
      <c r="C122" s="178" t="str">
        <f>IF(COUNTIF(Components!$E$4:$E$989,B122)&gt;0,INDEX(Components!$G$4:$G$989, MATCH(B122,Components!$E$4:$E$989, 0)),"Enter valid code to the left")</f>
        <v>General education quality</v>
      </c>
      <c r="D122" s="140">
        <v>1</v>
      </c>
      <c r="E122" s="178" t="str">
        <f t="array" ref="E122">IF(COUNTIFS(Components!$F$4:$F$989,D122,Components!$B$4:$B$989,B122)&gt;0,INDEX(Components!$G$4:$G$989, MATCH(B122&amp;D122,Components!$B$4:$B$989&amp;Components!$F$4:$F$989,0),0),"Enter the component code on the left")</f>
        <v>teachers’ and leaders’ development</v>
      </c>
      <c r="F122" s="140">
        <v>2</v>
      </c>
      <c r="G122" s="178" t="str">
        <f t="array" ref="G122">IF(COUNTIFS(Components!$H$4:$H$989,F122, Components!$C$4:$C$989,D122,Components!$B$4:$B$989,B122)&gt;0,INDEX(Components!$I$4:$I$989, MATCH(B122&amp;D122&amp;F122,Components!$B$4:$B$989&amp;Components!$C$4:$C$989&amp;Components!$H$4:$H$989,0),0),"")</f>
        <v>teachers' training and professional development</v>
      </c>
      <c r="H122" s="138" t="s">
        <v>1359</v>
      </c>
      <c r="I122" s="138" t="s">
        <v>1438</v>
      </c>
      <c r="J122" s="141" t="s">
        <v>1434</v>
      </c>
      <c r="K122" s="141" t="s">
        <v>1435</v>
      </c>
      <c r="L122" s="181"/>
      <c r="M122" s="181"/>
      <c r="N122" s="181">
        <v>600</v>
      </c>
      <c r="O122" s="181"/>
      <c r="P122" s="181"/>
      <c r="Q122" s="202">
        <f t="shared" si="8"/>
        <v>600</v>
      </c>
      <c r="R122" s="206">
        <v>200</v>
      </c>
      <c r="S122" s="202">
        <f t="shared" si="9"/>
        <v>0</v>
      </c>
      <c r="T122" s="202">
        <f t="shared" si="10"/>
        <v>0</v>
      </c>
      <c r="U122" s="202">
        <f t="shared" si="11"/>
        <v>120000</v>
      </c>
      <c r="V122" s="202">
        <f t="shared" si="12"/>
        <v>0</v>
      </c>
      <c r="W122" s="202">
        <f t="shared" si="13"/>
        <v>0</v>
      </c>
      <c r="X122" s="202">
        <f t="shared" si="15"/>
        <v>120000</v>
      </c>
      <c r="Y122" s="180" t="s">
        <v>645</v>
      </c>
      <c r="Z122" s="203" t="str">
        <f>IF(Y122&gt;0, INDEX([9]KPI!$B$2:$B$150, MATCH(Y122, [9]KPI!$A$2:$A$150, 0)), "Enter KPI Reference No. to the left")</f>
        <v>Teachers in Grades 1-12 that are licensed</v>
      </c>
      <c r="AA122" s="180" t="s">
        <v>1032</v>
      </c>
      <c r="AB122" s="213" t="s">
        <v>3299</v>
      </c>
      <c r="AC122" s="137"/>
    </row>
    <row r="123" spans="1:29" ht="48" x14ac:dyDescent="0.2">
      <c r="A123" s="177">
        <v>121</v>
      </c>
      <c r="B123" s="140">
        <v>2</v>
      </c>
      <c r="C123" s="178" t="str">
        <f>IF(COUNTIF(Components!$E$4:$E$989,B123)&gt;0,INDEX(Components!$G$4:$G$989, MATCH(B123,Components!$E$4:$E$989, 0)),"Enter valid code to the left")</f>
        <v>General education quality</v>
      </c>
      <c r="D123" s="140">
        <v>1</v>
      </c>
      <c r="E123" s="178" t="str">
        <f t="array" ref="E123">IF(COUNTIFS(Components!$F$4:$F$989,D123,Components!$B$4:$B$989,B123)&gt;0,INDEX(Components!$G$4:$G$989, MATCH(B123&amp;D123,Components!$B$4:$B$989&amp;Components!$F$4:$F$989,0),0),"Enter the component code on the left")</f>
        <v>teachers’ and leaders’ development</v>
      </c>
      <c r="F123" s="140">
        <v>2</v>
      </c>
      <c r="G123" s="178" t="str">
        <f t="array" ref="G123">IF(COUNTIFS(Components!$H$4:$H$989,F123, Components!$C$4:$C$989,D123,Components!$B$4:$B$989,B123)&gt;0,INDEX(Components!$I$4:$I$989, MATCH(B123&amp;D123&amp;F123,Components!$B$4:$B$989&amp;Components!$C$4:$C$989&amp;Components!$H$4:$H$989,0),0),"")</f>
        <v>teachers' training and professional development</v>
      </c>
      <c r="H123" s="138" t="s">
        <v>1359</v>
      </c>
      <c r="I123" s="138" t="s">
        <v>1439</v>
      </c>
      <c r="J123" s="141" t="s">
        <v>1273</v>
      </c>
      <c r="K123" s="141" t="s">
        <v>1440</v>
      </c>
      <c r="L123" s="181"/>
      <c r="M123" s="181">
        <v>50000</v>
      </c>
      <c r="N123" s="181"/>
      <c r="O123" s="181"/>
      <c r="P123" s="181"/>
      <c r="Q123" s="202">
        <f t="shared" si="8"/>
        <v>50000</v>
      </c>
      <c r="R123" s="206">
        <v>5820</v>
      </c>
      <c r="S123" s="202">
        <f t="shared" si="9"/>
        <v>0</v>
      </c>
      <c r="T123" s="202">
        <f t="shared" si="10"/>
        <v>291000000</v>
      </c>
      <c r="U123" s="202">
        <f t="shared" si="11"/>
        <v>0</v>
      </c>
      <c r="V123" s="202">
        <f t="shared" si="12"/>
        <v>0</v>
      </c>
      <c r="W123" s="202">
        <f t="shared" si="13"/>
        <v>0</v>
      </c>
      <c r="X123" s="202">
        <f t="shared" si="15"/>
        <v>291000000</v>
      </c>
      <c r="Y123" s="180" t="s">
        <v>645</v>
      </c>
      <c r="Z123" s="203" t="str">
        <f>IF(Y123&gt;0, INDEX([9]KPI!$B$2:$B$150, MATCH(Y123, [9]KPI!$A$2:$A$150, 0)), "Enter KPI Reference No. to the left")</f>
        <v>Teachers in Grades 1-12 that are licensed</v>
      </c>
      <c r="AA123" s="180" t="s">
        <v>3270</v>
      </c>
      <c r="AB123" s="213" t="s">
        <v>769</v>
      </c>
      <c r="AC123" s="137"/>
    </row>
    <row r="124" spans="1:29" ht="48" x14ac:dyDescent="0.2">
      <c r="A124" s="177">
        <v>122</v>
      </c>
      <c r="B124" s="140">
        <v>2</v>
      </c>
      <c r="C124" s="178" t="str">
        <f>IF(COUNTIF(Components!$E$4:$E$989,B124)&gt;0,INDEX(Components!$G$4:$G$989, MATCH(B124,Components!$E$4:$E$989, 0)),"Enter valid code to the left")</f>
        <v>General education quality</v>
      </c>
      <c r="D124" s="140">
        <v>1</v>
      </c>
      <c r="E124" s="178" t="str">
        <f t="array" ref="E124">IF(COUNTIFS(Components!$F$4:$F$989,D124,Components!$B$4:$B$989,B124)&gt;0,INDEX(Components!$G$4:$G$989, MATCH(B124&amp;D124,Components!$B$4:$B$989&amp;Components!$F$4:$F$989,0),0),"Enter the component code on the left")</f>
        <v>teachers’ and leaders’ development</v>
      </c>
      <c r="F124" s="140">
        <v>2</v>
      </c>
      <c r="G124" s="178" t="str">
        <f t="array" ref="G124">IF(COUNTIFS(Components!$H$4:$H$989,F124, Components!$C$4:$C$989,D124,Components!$B$4:$B$989,B124)&gt;0,INDEX(Components!$I$4:$I$989, MATCH(B124&amp;D124&amp;F124,Components!$B$4:$B$989&amp;Components!$C$4:$C$989&amp;Components!$H$4:$H$989,0),0),"")</f>
        <v>teachers' training and professional development</v>
      </c>
      <c r="H124" s="138" t="s">
        <v>1359</v>
      </c>
      <c r="I124" s="138" t="s">
        <v>1441</v>
      </c>
      <c r="J124" s="141" t="s">
        <v>1442</v>
      </c>
      <c r="K124" s="141" t="s">
        <v>1443</v>
      </c>
      <c r="L124" s="181"/>
      <c r="M124" s="181"/>
      <c r="N124" s="181">
        <v>80000</v>
      </c>
      <c r="O124" s="181"/>
      <c r="P124" s="181"/>
      <c r="Q124" s="202">
        <f t="shared" si="8"/>
        <v>80000</v>
      </c>
      <c r="R124" s="206">
        <v>80</v>
      </c>
      <c r="S124" s="202">
        <f t="shared" si="9"/>
        <v>0</v>
      </c>
      <c r="T124" s="202">
        <f t="shared" si="10"/>
        <v>0</v>
      </c>
      <c r="U124" s="202">
        <f t="shared" si="11"/>
        <v>6400000</v>
      </c>
      <c r="V124" s="202">
        <f t="shared" si="12"/>
        <v>0</v>
      </c>
      <c r="W124" s="202">
        <f t="shared" si="13"/>
        <v>0</v>
      </c>
      <c r="X124" s="202">
        <f t="shared" si="15"/>
        <v>6400000</v>
      </c>
      <c r="Y124" s="180" t="s">
        <v>645</v>
      </c>
      <c r="Z124" s="203" t="str">
        <f>IF(Y124&gt;0, INDEX([9]KPI!$B$2:$B$150, MATCH(Y124, [9]KPI!$A$2:$A$150, 0)), "Enter KPI Reference No. to the left")</f>
        <v>Teachers in Grades 1-12 that are licensed</v>
      </c>
      <c r="AA124" s="180" t="s">
        <v>3270</v>
      </c>
      <c r="AB124" s="213" t="s">
        <v>1361</v>
      </c>
      <c r="AC124" s="137"/>
    </row>
    <row r="125" spans="1:29" ht="48" x14ac:dyDescent="0.2">
      <c r="A125" s="177">
        <v>123</v>
      </c>
      <c r="B125" s="140">
        <v>2</v>
      </c>
      <c r="C125" s="178" t="str">
        <f>IF(COUNTIF(Components!$E$4:$E$989,B125)&gt;0,INDEX(Components!$G$4:$G$989, MATCH(B125,Components!$E$4:$E$989, 0)),"Enter valid code to the left")</f>
        <v>General education quality</v>
      </c>
      <c r="D125" s="140">
        <v>1</v>
      </c>
      <c r="E125" s="178" t="str">
        <f t="array" ref="E125">IF(COUNTIFS(Components!$F$4:$F$989,D125,Components!$B$4:$B$989,B125)&gt;0,INDEX(Components!$G$4:$G$989, MATCH(B125&amp;D125,Components!$B$4:$B$989&amp;Components!$F$4:$F$989,0),0),"Enter the component code on the left")</f>
        <v>teachers’ and leaders’ development</v>
      </c>
      <c r="F125" s="140">
        <v>2</v>
      </c>
      <c r="G125" s="178" t="str">
        <f t="array" ref="G125">IF(COUNTIFS(Components!$H$4:$H$989,F125, Components!$C$4:$C$989,D125,Components!$B$4:$B$989,B125)&gt;0,INDEX(Components!$I$4:$I$989, MATCH(B125&amp;D125&amp;F125,Components!$B$4:$B$989&amp;Components!$C$4:$C$989&amp;Components!$H$4:$H$989,0),0),"")</f>
        <v>teachers' training and professional development</v>
      </c>
      <c r="H125" s="138" t="s">
        <v>1359</v>
      </c>
      <c r="I125" s="138" t="s">
        <v>1444</v>
      </c>
      <c r="J125" s="141" t="s">
        <v>1445</v>
      </c>
      <c r="K125" s="141" t="s">
        <v>1446</v>
      </c>
      <c r="L125" s="181"/>
      <c r="M125" s="181"/>
      <c r="N125" s="181">
        <v>900</v>
      </c>
      <c r="O125" s="181"/>
      <c r="P125" s="181"/>
      <c r="Q125" s="202">
        <f t="shared" si="8"/>
        <v>900</v>
      </c>
      <c r="R125" s="206">
        <v>200</v>
      </c>
      <c r="S125" s="202">
        <f t="shared" si="9"/>
        <v>0</v>
      </c>
      <c r="T125" s="202">
        <f t="shared" si="10"/>
        <v>0</v>
      </c>
      <c r="U125" s="202">
        <f t="shared" si="11"/>
        <v>180000</v>
      </c>
      <c r="V125" s="202">
        <f t="shared" si="12"/>
        <v>0</v>
      </c>
      <c r="W125" s="202">
        <f t="shared" si="13"/>
        <v>0</v>
      </c>
      <c r="X125" s="202">
        <f t="shared" si="15"/>
        <v>180000</v>
      </c>
      <c r="Y125" s="180" t="s">
        <v>645</v>
      </c>
      <c r="Z125" s="203" t="str">
        <f>IF(Y125&gt;0, INDEX([9]KPI!$B$2:$B$150, MATCH(Y125, [9]KPI!$A$2:$A$150, 0)), "Enter KPI Reference No. to the left")</f>
        <v>Teachers in Grades 1-12 that are licensed</v>
      </c>
      <c r="AA125" s="180" t="s">
        <v>3270</v>
      </c>
      <c r="AB125" s="213" t="s">
        <v>3299</v>
      </c>
      <c r="AC125" s="137"/>
    </row>
    <row r="126" spans="1:29" ht="48" x14ac:dyDescent="0.2">
      <c r="A126" s="177">
        <v>124</v>
      </c>
      <c r="B126" s="140">
        <v>2</v>
      </c>
      <c r="C126" s="178" t="str">
        <f>IF(COUNTIF(Components!$E$4:$E$989,B126)&gt;0,INDEX(Components!$G$4:$G$989, MATCH(B126,Components!$E$4:$E$989, 0)),"Enter valid code to the left")</f>
        <v>General education quality</v>
      </c>
      <c r="D126" s="140">
        <v>1</v>
      </c>
      <c r="E126" s="178" t="str">
        <f t="array" ref="E126">IF(COUNTIFS(Components!$F$4:$F$989,D126,Components!$B$4:$B$989,B126)&gt;0,INDEX(Components!$G$4:$G$989, MATCH(B126&amp;D126,Components!$B$4:$B$989&amp;Components!$F$4:$F$989,0),0),"Enter the component code on the left")</f>
        <v>teachers’ and leaders’ development</v>
      </c>
      <c r="F126" s="140">
        <v>2</v>
      </c>
      <c r="G126" s="178" t="str">
        <f t="array" ref="G126">IF(COUNTIFS(Components!$H$4:$H$989,F126, Components!$C$4:$C$989,D126,Components!$B$4:$B$989,B126)&gt;0,INDEX(Components!$I$4:$I$989, MATCH(B126&amp;D126&amp;F126,Components!$B$4:$B$989&amp;Components!$C$4:$C$989&amp;Components!$H$4:$H$989,0),0),"")</f>
        <v>teachers' training and professional development</v>
      </c>
      <c r="H126" s="138" t="s">
        <v>1359</v>
      </c>
      <c r="I126" s="138" t="s">
        <v>1447</v>
      </c>
      <c r="J126" s="141" t="s">
        <v>1195</v>
      </c>
      <c r="K126" s="141" t="s">
        <v>1140</v>
      </c>
      <c r="L126" s="181"/>
      <c r="M126" s="181">
        <v>2</v>
      </c>
      <c r="N126" s="181">
        <v>2</v>
      </c>
      <c r="O126" s="181">
        <v>2</v>
      </c>
      <c r="P126" s="181">
        <v>2</v>
      </c>
      <c r="Q126" s="202">
        <f t="shared" si="8"/>
        <v>8</v>
      </c>
      <c r="R126" s="206">
        <v>90000</v>
      </c>
      <c r="S126" s="202">
        <f t="shared" si="9"/>
        <v>0</v>
      </c>
      <c r="T126" s="202">
        <f t="shared" si="10"/>
        <v>180000</v>
      </c>
      <c r="U126" s="202">
        <f t="shared" si="11"/>
        <v>180000</v>
      </c>
      <c r="V126" s="202">
        <f t="shared" si="12"/>
        <v>180000</v>
      </c>
      <c r="W126" s="202">
        <f t="shared" si="13"/>
        <v>180000</v>
      </c>
      <c r="X126" s="202">
        <f t="shared" si="15"/>
        <v>720000</v>
      </c>
      <c r="Y126" s="180" t="s">
        <v>645</v>
      </c>
      <c r="Z126" s="203" t="str">
        <f>IF(Y126&gt;0, INDEX([9]KPI!$B$2:$B$150, MATCH(Y126, [9]KPI!$A$2:$A$150, 0)), "Enter KPI Reference No. to the left")</f>
        <v>Teachers in Grades 1-12 that are licensed</v>
      </c>
      <c r="AA126" s="180" t="s">
        <v>1032</v>
      </c>
      <c r="AB126" s="213" t="s">
        <v>1361</v>
      </c>
      <c r="AC126" s="137"/>
    </row>
    <row r="127" spans="1:29" ht="48" x14ac:dyDescent="0.2">
      <c r="A127" s="177">
        <v>125</v>
      </c>
      <c r="B127" s="140">
        <v>2</v>
      </c>
      <c r="C127" s="178" t="str">
        <f>IF(COUNTIF(Components!$E$4:$E$989,B127)&gt;0,INDEX(Components!$G$4:$G$989, MATCH(B127,Components!$E$4:$E$989, 0)),"Enter valid code to the left")</f>
        <v>General education quality</v>
      </c>
      <c r="D127" s="140">
        <v>1</v>
      </c>
      <c r="E127" s="178" t="str">
        <f t="array" ref="E127">IF(COUNTIFS(Components!$F$4:$F$989,D127,Components!$B$4:$B$989,B127)&gt;0,INDEX(Components!$G$4:$G$989, MATCH(B127&amp;D127,Components!$B$4:$B$989&amp;Components!$F$4:$F$989,0),0),"Enter the component code on the left")</f>
        <v>teachers’ and leaders’ development</v>
      </c>
      <c r="F127" s="140">
        <v>2</v>
      </c>
      <c r="G127" s="178" t="str">
        <f t="array" ref="G127">IF(COUNTIFS(Components!$H$4:$H$989,F127, Components!$C$4:$C$989,D127,Components!$B$4:$B$989,B127)&gt;0,INDEX(Components!$I$4:$I$989, MATCH(B127&amp;D127&amp;F127,Components!$B$4:$B$989&amp;Components!$C$4:$C$989&amp;Components!$H$4:$H$989,0),0),"")</f>
        <v>teachers' training and professional development</v>
      </c>
      <c r="H127" s="138" t="s">
        <v>1359</v>
      </c>
      <c r="I127" s="138" t="s">
        <v>1448</v>
      </c>
      <c r="J127" s="141" t="s">
        <v>1449</v>
      </c>
      <c r="K127" s="141" t="s">
        <v>1450</v>
      </c>
      <c r="L127" s="181"/>
      <c r="M127" s="181">
        <v>1</v>
      </c>
      <c r="N127" s="181"/>
      <c r="O127" s="181"/>
      <c r="P127" s="181"/>
      <c r="Q127" s="202">
        <f t="shared" si="8"/>
        <v>1</v>
      </c>
      <c r="R127" s="206">
        <v>3650000</v>
      </c>
      <c r="S127" s="202">
        <f t="shared" si="9"/>
        <v>0</v>
      </c>
      <c r="T127" s="202">
        <f t="shared" si="10"/>
        <v>3650000</v>
      </c>
      <c r="U127" s="202">
        <f t="shared" si="11"/>
        <v>0</v>
      </c>
      <c r="V127" s="202">
        <f t="shared" si="12"/>
        <v>0</v>
      </c>
      <c r="W127" s="202">
        <f t="shared" si="13"/>
        <v>0</v>
      </c>
      <c r="X127" s="202">
        <f t="shared" si="15"/>
        <v>3650000</v>
      </c>
      <c r="Y127" s="180" t="s">
        <v>645</v>
      </c>
      <c r="Z127" s="203" t="str">
        <f>IF(Y127&gt;0, INDEX([9]KPI!$B$2:$B$150, MATCH(Y127, [9]KPI!$A$2:$A$150, 0)), "Enter KPI Reference No. to the left")</f>
        <v>Teachers in Grades 1-12 that are licensed</v>
      </c>
      <c r="AA127" s="180" t="s">
        <v>1032</v>
      </c>
      <c r="AB127" s="213" t="s">
        <v>3299</v>
      </c>
      <c r="AC127" s="137"/>
    </row>
    <row r="128" spans="1:29" ht="48" x14ac:dyDescent="0.2">
      <c r="A128" s="177">
        <v>126</v>
      </c>
      <c r="B128" s="140">
        <v>2</v>
      </c>
      <c r="C128" s="178" t="str">
        <f>IF(COUNTIF(Components!$E$4:$E$989,B128)&gt;0,INDEX(Components!$G$4:$G$989, MATCH(B128,Components!$E$4:$E$989, 0)),"Enter valid code to the left")</f>
        <v>General education quality</v>
      </c>
      <c r="D128" s="140">
        <v>1</v>
      </c>
      <c r="E128" s="178" t="str">
        <f t="array" ref="E128">IF(COUNTIFS(Components!$F$4:$F$989,D128,Components!$B$4:$B$989,B128)&gt;0,INDEX(Components!$G$4:$G$989, MATCH(B128&amp;D128,Components!$B$4:$B$989&amp;Components!$F$4:$F$989,0),0),"Enter the component code on the left")</f>
        <v>teachers’ and leaders’ development</v>
      </c>
      <c r="F128" s="140">
        <v>2</v>
      </c>
      <c r="G128" s="178" t="str">
        <f t="array" ref="G128">IF(COUNTIFS(Components!$H$4:$H$989,F128, Components!$C$4:$C$989,D128,Components!$B$4:$B$989,B128)&gt;0,INDEX(Components!$I$4:$I$989, MATCH(B128&amp;D128&amp;F128,Components!$B$4:$B$989&amp;Components!$C$4:$C$989&amp;Components!$H$4:$H$989,0),0),"")</f>
        <v>teachers' training and professional development</v>
      </c>
      <c r="H128" s="138" t="s">
        <v>1359</v>
      </c>
      <c r="I128" s="138" t="s">
        <v>1451</v>
      </c>
      <c r="J128" s="141" t="s">
        <v>1452</v>
      </c>
      <c r="K128" s="141" t="s">
        <v>1453</v>
      </c>
      <c r="L128" s="181"/>
      <c r="M128" s="181">
        <v>80000</v>
      </c>
      <c r="N128" s="181"/>
      <c r="O128" s="181"/>
      <c r="P128" s="181"/>
      <c r="Q128" s="202">
        <f t="shared" si="8"/>
        <v>80000</v>
      </c>
      <c r="R128" s="206">
        <v>50</v>
      </c>
      <c r="S128" s="202">
        <f t="shared" si="9"/>
        <v>0</v>
      </c>
      <c r="T128" s="202">
        <f t="shared" si="10"/>
        <v>4000000</v>
      </c>
      <c r="U128" s="202">
        <f t="shared" si="11"/>
        <v>0</v>
      </c>
      <c r="V128" s="202">
        <f t="shared" si="12"/>
        <v>0</v>
      </c>
      <c r="W128" s="202">
        <f t="shared" si="13"/>
        <v>0</v>
      </c>
      <c r="X128" s="202">
        <f t="shared" si="15"/>
        <v>4000000</v>
      </c>
      <c r="Y128" s="180" t="s">
        <v>645</v>
      </c>
      <c r="Z128" s="203" t="str">
        <f>IF(Y128&gt;0, INDEX([9]KPI!$B$2:$B$150, MATCH(Y128, [9]KPI!$A$2:$A$150, 0)), "Enter KPI Reference No. to the left")</f>
        <v>Teachers in Grades 1-12 that are licensed</v>
      </c>
      <c r="AA128" s="180" t="s">
        <v>1032</v>
      </c>
      <c r="AB128" s="213" t="s">
        <v>1361</v>
      </c>
      <c r="AC128" s="137"/>
    </row>
    <row r="129" spans="1:29" ht="48" x14ac:dyDescent="0.2">
      <c r="A129" s="177">
        <v>127</v>
      </c>
      <c r="B129" s="140">
        <v>2</v>
      </c>
      <c r="C129" s="178" t="str">
        <f>IF(COUNTIF(Components!$E$4:$E$989,B129)&gt;0,INDEX(Components!$G$4:$G$989, MATCH(B129,Components!$E$4:$E$989, 0)),"Enter valid code to the left")</f>
        <v>General education quality</v>
      </c>
      <c r="D129" s="140">
        <v>1</v>
      </c>
      <c r="E129" s="178" t="str">
        <f t="array" ref="E129">IF(COUNTIFS(Components!$F$4:$F$989,D129,Components!$B$4:$B$989,B129)&gt;0,INDEX(Components!$G$4:$G$989, MATCH(B129&amp;D129,Components!$B$4:$B$989&amp;Components!$F$4:$F$989,0),0),"Enter the component code on the left")</f>
        <v>teachers’ and leaders’ development</v>
      </c>
      <c r="F129" s="140">
        <v>2</v>
      </c>
      <c r="G129" s="178" t="str">
        <f t="array" ref="G129">IF(COUNTIFS(Components!$H$4:$H$989,F129, Components!$C$4:$C$989,D129,Components!$B$4:$B$989,B129)&gt;0,INDEX(Components!$I$4:$I$989, MATCH(B129&amp;D129&amp;F129,Components!$B$4:$B$989&amp;Components!$C$4:$C$989&amp;Components!$H$4:$H$989,0),0),"")</f>
        <v>teachers' training and professional development</v>
      </c>
      <c r="H129" s="138" t="s">
        <v>1359</v>
      </c>
      <c r="I129" s="138" t="s">
        <v>1454</v>
      </c>
      <c r="J129" s="141" t="s">
        <v>1455</v>
      </c>
      <c r="K129" s="141" t="s">
        <v>1456</v>
      </c>
      <c r="L129" s="181"/>
      <c r="M129" s="181"/>
      <c r="N129" s="181">
        <v>1</v>
      </c>
      <c r="O129" s="181"/>
      <c r="P129" s="181"/>
      <c r="Q129" s="202">
        <f t="shared" si="8"/>
        <v>1</v>
      </c>
      <c r="R129" s="206">
        <v>1000000</v>
      </c>
      <c r="S129" s="202">
        <f t="shared" si="9"/>
        <v>0</v>
      </c>
      <c r="T129" s="202">
        <f t="shared" si="10"/>
        <v>0</v>
      </c>
      <c r="U129" s="202">
        <f t="shared" si="11"/>
        <v>1000000</v>
      </c>
      <c r="V129" s="202">
        <f t="shared" si="12"/>
        <v>0</v>
      </c>
      <c r="W129" s="202">
        <f t="shared" si="13"/>
        <v>0</v>
      </c>
      <c r="X129" s="202">
        <f t="shared" si="15"/>
        <v>1000000</v>
      </c>
      <c r="Y129" s="180" t="s">
        <v>645</v>
      </c>
      <c r="Z129" s="203" t="str">
        <f>IF(Y129&gt;0, INDEX([9]KPI!$B$2:$B$150, MATCH(Y129, [9]KPI!$A$2:$A$150, 0)), "Enter KPI Reference No. to the left")</f>
        <v>Teachers in Grades 1-12 that are licensed</v>
      </c>
      <c r="AA129" s="180" t="s">
        <v>1032</v>
      </c>
      <c r="AB129" s="213" t="s">
        <v>3299</v>
      </c>
      <c r="AC129" s="137"/>
    </row>
    <row r="130" spans="1:29" ht="48" x14ac:dyDescent="0.2">
      <c r="A130" s="177">
        <v>128</v>
      </c>
      <c r="B130" s="140">
        <v>2</v>
      </c>
      <c r="C130" s="178" t="str">
        <f>IF(COUNTIF(Components!$E$4:$E$989,B130)&gt;0,INDEX(Components!$G$4:$G$989, MATCH(B130,Components!$E$4:$E$989, 0)),"Enter valid code to the left")</f>
        <v>General education quality</v>
      </c>
      <c r="D130" s="140">
        <v>1</v>
      </c>
      <c r="E130" s="178" t="str">
        <f t="array" ref="E130">IF(COUNTIFS(Components!$F$4:$F$989,D130,Components!$B$4:$B$989,B130)&gt;0,INDEX(Components!$G$4:$G$989, MATCH(B130&amp;D130,Components!$B$4:$B$989&amp;Components!$F$4:$F$989,0),0),"Enter the component code on the left")</f>
        <v>teachers’ and leaders’ development</v>
      </c>
      <c r="F130" s="140">
        <v>2</v>
      </c>
      <c r="G130" s="178" t="str">
        <f t="array" ref="G130">IF(COUNTIFS(Components!$H$4:$H$989,F130, Components!$C$4:$C$989,D130,Components!$B$4:$B$989,B130)&gt;0,INDEX(Components!$I$4:$I$989, MATCH(B130&amp;D130&amp;F130,Components!$B$4:$B$989&amp;Components!$C$4:$C$989&amp;Components!$H$4:$H$989,0),0),"")</f>
        <v>teachers' training and professional development</v>
      </c>
      <c r="H130" s="138" t="s">
        <v>1359</v>
      </c>
      <c r="I130" s="138" t="s">
        <v>1457</v>
      </c>
      <c r="J130" s="141" t="s">
        <v>1458</v>
      </c>
      <c r="K130" s="141" t="s">
        <v>1453</v>
      </c>
      <c r="L130" s="181"/>
      <c r="M130" s="181"/>
      <c r="N130" s="181">
        <v>80000</v>
      </c>
      <c r="O130" s="181"/>
      <c r="P130" s="181"/>
      <c r="Q130" s="202">
        <f t="shared" si="8"/>
        <v>80000</v>
      </c>
      <c r="R130" s="206">
        <v>30</v>
      </c>
      <c r="S130" s="202">
        <f t="shared" si="9"/>
        <v>0</v>
      </c>
      <c r="T130" s="202">
        <f t="shared" si="10"/>
        <v>0</v>
      </c>
      <c r="U130" s="202">
        <f t="shared" si="11"/>
        <v>2400000</v>
      </c>
      <c r="V130" s="202">
        <f t="shared" si="12"/>
        <v>0</v>
      </c>
      <c r="W130" s="202">
        <f t="shared" si="13"/>
        <v>0</v>
      </c>
      <c r="X130" s="202">
        <f t="shared" si="15"/>
        <v>2400000</v>
      </c>
      <c r="Y130" s="180" t="s">
        <v>645</v>
      </c>
      <c r="Z130" s="203" t="str">
        <f>IF(Y130&gt;0, INDEX([9]KPI!$B$2:$B$150, MATCH(Y130, [9]KPI!$A$2:$A$150, 0)), "Enter KPI Reference No. to the left")</f>
        <v>Teachers in Grades 1-12 that are licensed</v>
      </c>
      <c r="AA130" s="180" t="s">
        <v>1032</v>
      </c>
      <c r="AB130" s="213" t="s">
        <v>1361</v>
      </c>
      <c r="AC130" s="137"/>
    </row>
    <row r="131" spans="1:29" ht="48" x14ac:dyDescent="0.2">
      <c r="A131" s="177">
        <v>129</v>
      </c>
      <c r="B131" s="140">
        <v>2</v>
      </c>
      <c r="C131" s="178" t="str">
        <f>IF(COUNTIF(Components!$E$4:$E$989,B131)&gt;0,INDEX(Components!$G$4:$G$989, MATCH(B131,Components!$E$4:$E$989, 0)),"Enter valid code to the left")</f>
        <v>General education quality</v>
      </c>
      <c r="D131" s="140">
        <v>1</v>
      </c>
      <c r="E131" s="178" t="str">
        <f t="array" ref="E131">IF(COUNTIFS(Components!$F$4:$F$989,D131,Components!$B$4:$B$989,B131)&gt;0,INDEX(Components!$G$4:$G$989, MATCH(B131&amp;D131,Components!$B$4:$B$989&amp;Components!$F$4:$F$989,0),0),"Enter the component code on the left")</f>
        <v>teachers’ and leaders’ development</v>
      </c>
      <c r="F131" s="140">
        <v>2</v>
      </c>
      <c r="G131" s="178" t="str">
        <f t="array" ref="G131">IF(COUNTIFS(Components!$H$4:$H$989,F131, Components!$C$4:$C$989,D131,Components!$B$4:$B$989,B131)&gt;0,INDEX(Components!$I$4:$I$989, MATCH(B131&amp;D131&amp;F131,Components!$B$4:$B$989&amp;Components!$C$4:$C$989&amp;Components!$H$4:$H$989,0),0),"")</f>
        <v>teachers' training and professional development</v>
      </c>
      <c r="H131" s="138" t="s">
        <v>1359</v>
      </c>
      <c r="I131" s="138" t="s">
        <v>1459</v>
      </c>
      <c r="J131" s="141" t="s">
        <v>1460</v>
      </c>
      <c r="K131" s="141" t="s">
        <v>1461</v>
      </c>
      <c r="L131" s="181"/>
      <c r="M131" s="181">
        <v>2</v>
      </c>
      <c r="N131" s="181">
        <v>2</v>
      </c>
      <c r="O131" s="181">
        <v>2</v>
      </c>
      <c r="P131" s="181">
        <v>2</v>
      </c>
      <c r="Q131" s="202">
        <f t="shared" si="8"/>
        <v>8</v>
      </c>
      <c r="R131" s="206">
        <v>312500</v>
      </c>
      <c r="S131" s="202">
        <f t="shared" si="9"/>
        <v>0</v>
      </c>
      <c r="T131" s="202">
        <f t="shared" si="10"/>
        <v>625000</v>
      </c>
      <c r="U131" s="202">
        <f t="shared" si="11"/>
        <v>625000</v>
      </c>
      <c r="V131" s="202">
        <f t="shared" si="12"/>
        <v>625000</v>
      </c>
      <c r="W131" s="202">
        <f t="shared" si="13"/>
        <v>625000</v>
      </c>
      <c r="X131" s="202">
        <f t="shared" si="15"/>
        <v>2500000</v>
      </c>
      <c r="Y131" s="180" t="s">
        <v>645</v>
      </c>
      <c r="Z131" s="203" t="str">
        <f>IF(Y131&gt;0, INDEX([9]KPI!$B$2:$B$150, MATCH(Y131, [9]KPI!$A$2:$A$150, 0)), "Enter KPI Reference No. to the left")</f>
        <v>Teachers in Grades 1-12 that are licensed</v>
      </c>
      <c r="AA131" s="180" t="s">
        <v>1032</v>
      </c>
      <c r="AB131" s="213" t="s">
        <v>3297</v>
      </c>
      <c r="AC131" s="137"/>
    </row>
    <row r="132" spans="1:29" ht="48" x14ac:dyDescent="0.2">
      <c r="A132" s="177">
        <v>130</v>
      </c>
      <c r="B132" s="140">
        <v>2</v>
      </c>
      <c r="C132" s="178" t="str">
        <f>IF(COUNTIF(Components!$E$4:$E$989,B132)&gt;0,INDEX(Components!$G$4:$G$989, MATCH(B132,Components!$E$4:$E$989, 0)),"Enter valid code to the left")</f>
        <v>General education quality</v>
      </c>
      <c r="D132" s="140">
        <v>1</v>
      </c>
      <c r="E132" s="178" t="str">
        <f t="array" ref="E132">IF(COUNTIFS(Components!$F$4:$F$989,D132,Components!$B$4:$B$989,B132)&gt;0,INDEX(Components!$G$4:$G$989, MATCH(B132&amp;D132,Components!$B$4:$B$989&amp;Components!$F$4:$F$989,0),0),"Enter the component code on the left")</f>
        <v>teachers’ and leaders’ development</v>
      </c>
      <c r="F132" s="140">
        <v>2</v>
      </c>
      <c r="G132" s="178" t="str">
        <f t="array" ref="G132">IF(COUNTIFS(Components!$H$4:$H$989,F132, Components!$C$4:$C$989,D132,Components!$B$4:$B$989,B132)&gt;0,INDEX(Components!$I$4:$I$989, MATCH(B132&amp;D132&amp;F132,Components!$B$4:$B$989&amp;Components!$C$4:$C$989&amp;Components!$H$4:$H$989,0),0),"")</f>
        <v>teachers' training and professional development</v>
      </c>
      <c r="H132" s="138" t="s">
        <v>1359</v>
      </c>
      <c r="I132" s="138" t="s">
        <v>1462</v>
      </c>
      <c r="J132" s="141" t="s">
        <v>1463</v>
      </c>
      <c r="K132" s="141" t="s">
        <v>1464</v>
      </c>
      <c r="L132" s="181">
        <v>1</v>
      </c>
      <c r="M132" s="181"/>
      <c r="N132" s="181"/>
      <c r="O132" s="181"/>
      <c r="P132" s="181"/>
      <c r="Q132" s="202">
        <f t="shared" ref="Q132:Q195" si="16">L132+M132+N132+O132+P132</f>
        <v>1</v>
      </c>
      <c r="R132" s="206">
        <v>5000000</v>
      </c>
      <c r="S132" s="202">
        <f t="shared" ref="S132:S195" si="17">L132*$R132</f>
        <v>5000000</v>
      </c>
      <c r="T132" s="202">
        <f t="shared" ref="T132:T195" si="18">M132*$R132</f>
        <v>0</v>
      </c>
      <c r="U132" s="202">
        <f t="shared" ref="U132:U195" si="19">N132*$R132</f>
        <v>0</v>
      </c>
      <c r="V132" s="202">
        <f t="shared" ref="V132:V195" si="20">O132*$R132</f>
        <v>0</v>
      </c>
      <c r="W132" s="202">
        <f t="shared" ref="W132:W195" si="21">P132*$R132</f>
        <v>0</v>
      </c>
      <c r="X132" s="202">
        <f t="shared" si="15"/>
        <v>5000000</v>
      </c>
      <c r="Y132" s="180" t="s">
        <v>645</v>
      </c>
      <c r="Z132" s="203" t="str">
        <f>IF(Y132&gt;0, INDEX([9]KPI!$B$2:$B$150, MATCH(Y132, [9]KPI!$A$2:$A$150, 0)), "Enter KPI Reference No. to the left")</f>
        <v>Teachers in Grades 1-12 that are licensed</v>
      </c>
      <c r="AA132" s="180" t="s">
        <v>3270</v>
      </c>
      <c r="AB132" s="213" t="s">
        <v>1361</v>
      </c>
      <c r="AC132" s="137"/>
    </row>
    <row r="133" spans="1:29" ht="48" x14ac:dyDescent="0.2">
      <c r="A133" s="177">
        <v>131</v>
      </c>
      <c r="B133" s="140">
        <v>2</v>
      </c>
      <c r="C133" s="178" t="str">
        <f>IF(COUNTIF(Components!$E$4:$E$989,B133)&gt;0,INDEX(Components!$G$4:$G$989, MATCH(B133,Components!$E$4:$E$989, 0)),"Enter valid code to the left")</f>
        <v>General education quality</v>
      </c>
      <c r="D133" s="140">
        <v>1</v>
      </c>
      <c r="E133" s="178" t="str">
        <f t="array" ref="E133">IF(COUNTIFS(Components!$F$4:$F$989,D133,Components!$B$4:$B$989,B133)&gt;0,INDEX(Components!$G$4:$G$989, MATCH(B133&amp;D133,Components!$B$4:$B$989&amp;Components!$F$4:$F$989,0),0),"Enter the component code on the left")</f>
        <v>teachers’ and leaders’ development</v>
      </c>
      <c r="F133" s="140">
        <v>2</v>
      </c>
      <c r="G133" s="178" t="str">
        <f t="array" ref="G133">IF(COUNTIFS(Components!$H$4:$H$989,F133, Components!$C$4:$C$989,D133,Components!$B$4:$B$989,B133)&gt;0,INDEX(Components!$I$4:$I$989, MATCH(B133&amp;D133&amp;F133,Components!$B$4:$B$989&amp;Components!$C$4:$C$989&amp;Components!$H$4:$H$989,0),0),"")</f>
        <v>teachers' training and professional development</v>
      </c>
      <c r="H133" s="138" t="s">
        <v>1359</v>
      </c>
      <c r="I133" s="138" t="s">
        <v>1465</v>
      </c>
      <c r="J133" s="141" t="s">
        <v>1466</v>
      </c>
      <c r="K133" s="141" t="s">
        <v>1467</v>
      </c>
      <c r="L133" s="181"/>
      <c r="M133" s="181"/>
      <c r="N133" s="181">
        <v>1</v>
      </c>
      <c r="O133" s="181"/>
      <c r="P133" s="181"/>
      <c r="Q133" s="202">
        <f t="shared" si="16"/>
        <v>1</v>
      </c>
      <c r="R133" s="206"/>
      <c r="S133" s="202">
        <f t="shared" si="17"/>
        <v>0</v>
      </c>
      <c r="T133" s="202">
        <f t="shared" si="18"/>
        <v>0</v>
      </c>
      <c r="U133" s="202">
        <f t="shared" si="19"/>
        <v>0</v>
      </c>
      <c r="V133" s="202">
        <f t="shared" si="20"/>
        <v>0</v>
      </c>
      <c r="W133" s="202">
        <f t="shared" si="21"/>
        <v>0</v>
      </c>
      <c r="X133" s="202">
        <f t="shared" si="15"/>
        <v>0</v>
      </c>
      <c r="Y133" s="180" t="s">
        <v>645</v>
      </c>
      <c r="Z133" s="203" t="str">
        <f>IF(Y133&gt;0, INDEX([9]KPI!$B$2:$B$150, MATCH(Y133, [9]KPI!$A$2:$A$150, 0)), "Enter KPI Reference No. to the left")</f>
        <v>Teachers in Grades 1-12 that are licensed</v>
      </c>
      <c r="AA133" s="180" t="s">
        <v>3270</v>
      </c>
      <c r="AB133" s="213" t="s">
        <v>3299</v>
      </c>
      <c r="AC133" s="137"/>
    </row>
    <row r="134" spans="1:29" ht="60" x14ac:dyDescent="0.2">
      <c r="A134" s="177">
        <v>132</v>
      </c>
      <c r="B134" s="140">
        <v>2</v>
      </c>
      <c r="C134" s="178" t="str">
        <f>IF(COUNTIF(Components!$E$4:$E$989,B134)&gt;0,INDEX(Components!$G$4:$G$989, MATCH(B134,Components!$E$4:$E$989, 0)),"Enter valid code to the left")</f>
        <v>General education quality</v>
      </c>
      <c r="D134" s="140">
        <v>1</v>
      </c>
      <c r="E134" s="178" t="str">
        <f t="array" ref="E134">IF(COUNTIFS(Components!$F$4:$F$989,D134,Components!$B$4:$B$989,B134)&gt;0,INDEX(Components!$G$4:$G$989, MATCH(B134&amp;D134,Components!$B$4:$B$989&amp;Components!$F$4:$F$989,0),0),"Enter the component code on the left")</f>
        <v>teachers’ and leaders’ development</v>
      </c>
      <c r="F134" s="140">
        <v>2</v>
      </c>
      <c r="G134" s="178" t="str">
        <f t="array" ref="G134">IF(COUNTIFS(Components!$H$4:$H$989,F134, Components!$C$4:$C$989,D134,Components!$B$4:$B$989,B134)&gt;0,INDEX(Components!$I$4:$I$989, MATCH(B134&amp;D134&amp;F134,Components!$B$4:$B$989&amp;Components!$C$4:$C$989&amp;Components!$H$4:$H$989,0),0),"")</f>
        <v>teachers' training and professional development</v>
      </c>
      <c r="H134" s="138" t="s">
        <v>1359</v>
      </c>
      <c r="I134" s="138" t="s">
        <v>1468</v>
      </c>
      <c r="J134" s="141" t="s">
        <v>1469</v>
      </c>
      <c r="K134" s="141" t="s">
        <v>1470</v>
      </c>
      <c r="L134" s="181"/>
      <c r="M134" s="182">
        <v>59526</v>
      </c>
      <c r="N134" s="181"/>
      <c r="O134" s="181"/>
      <c r="P134" s="181"/>
      <c r="Q134" s="202">
        <f t="shared" si="16"/>
        <v>59526</v>
      </c>
      <c r="R134" s="206">
        <v>80</v>
      </c>
      <c r="S134" s="202">
        <f t="shared" si="17"/>
        <v>0</v>
      </c>
      <c r="T134" s="202">
        <f t="shared" si="18"/>
        <v>4762080</v>
      </c>
      <c r="U134" s="202">
        <f t="shared" si="19"/>
        <v>0</v>
      </c>
      <c r="V134" s="202">
        <f t="shared" si="20"/>
        <v>0</v>
      </c>
      <c r="W134" s="202">
        <f t="shared" si="21"/>
        <v>0</v>
      </c>
      <c r="X134" s="202">
        <f t="shared" si="15"/>
        <v>4762080</v>
      </c>
      <c r="Y134" s="180" t="s">
        <v>645</v>
      </c>
      <c r="Z134" s="203" t="str">
        <f>IF(Y134&gt;0, INDEX([9]KPI!$B$2:$B$150, MATCH(Y134, [9]KPI!$A$2:$A$150, 0)), "Enter KPI Reference No. to the left")</f>
        <v>Teachers in Grades 1-12 that are licensed</v>
      </c>
      <c r="AA134" s="180" t="s">
        <v>3270</v>
      </c>
      <c r="AB134" s="213" t="s">
        <v>3299</v>
      </c>
      <c r="AC134" s="137"/>
    </row>
    <row r="135" spans="1:29" ht="84" x14ac:dyDescent="0.2">
      <c r="A135" s="177">
        <v>133</v>
      </c>
      <c r="B135" s="140">
        <v>2</v>
      </c>
      <c r="C135" s="178" t="str">
        <f>IF(COUNTIF(Components!$E$4:$E$989,B135)&gt;0,INDEX(Components!$G$4:$G$989, MATCH(B135,Components!$E$4:$E$989, 0)),"Enter valid code to the left")</f>
        <v>General education quality</v>
      </c>
      <c r="D135" s="140">
        <v>1</v>
      </c>
      <c r="E135" s="178" t="str">
        <f t="array" ref="E135">IF(COUNTIFS(Components!$F$4:$F$989,D135,Components!$B$4:$B$989,B135)&gt;0,INDEX(Components!$G$4:$G$989, MATCH(B135&amp;D135,Components!$B$4:$B$989&amp;Components!$F$4:$F$989,0),0),"Enter the component code on the left")</f>
        <v>teachers’ and leaders’ development</v>
      </c>
      <c r="F135" s="140">
        <v>2</v>
      </c>
      <c r="G135" s="178" t="str">
        <f t="array" ref="G135">IF(COUNTIFS(Components!$H$4:$H$989,F135, Components!$C$4:$C$989,D135,Components!$B$4:$B$989,B135)&gt;0,INDEX(Components!$I$4:$I$989, MATCH(B135&amp;D135&amp;F135,Components!$B$4:$B$989&amp;Components!$C$4:$C$989&amp;Components!$H$4:$H$989,0),0),"")</f>
        <v>teachers' training and professional development</v>
      </c>
      <c r="H135" s="138" t="s">
        <v>1359</v>
      </c>
      <c r="I135" s="138" t="s">
        <v>1471</v>
      </c>
      <c r="J135" s="141" t="s">
        <v>1421</v>
      </c>
      <c r="K135" s="141" t="s">
        <v>1472</v>
      </c>
      <c r="L135" s="181"/>
      <c r="M135" s="182">
        <v>59526</v>
      </c>
      <c r="N135" s="181"/>
      <c r="O135" s="181"/>
      <c r="P135" s="181"/>
      <c r="Q135" s="202">
        <f t="shared" si="16"/>
        <v>59526</v>
      </c>
      <c r="R135" s="206">
        <v>5820</v>
      </c>
      <c r="S135" s="202">
        <f t="shared" si="17"/>
        <v>0</v>
      </c>
      <c r="T135" s="202">
        <f t="shared" si="18"/>
        <v>346441320</v>
      </c>
      <c r="U135" s="202">
        <f t="shared" si="19"/>
        <v>0</v>
      </c>
      <c r="V135" s="202">
        <f t="shared" si="20"/>
        <v>0</v>
      </c>
      <c r="W135" s="202">
        <f t="shared" si="21"/>
        <v>0</v>
      </c>
      <c r="X135" s="202">
        <f t="shared" si="15"/>
        <v>346441320</v>
      </c>
      <c r="Y135" s="180" t="s">
        <v>645</v>
      </c>
      <c r="Z135" s="203" t="str">
        <f>IF(Y135&gt;0, INDEX([9]KPI!$B$2:$B$150, MATCH(Y135, [9]KPI!$A$2:$A$150, 0)), "Enter KPI Reference No. to the left")</f>
        <v>Teachers in Grades 1-12 that are licensed</v>
      </c>
      <c r="AA135" s="180" t="s">
        <v>3270</v>
      </c>
      <c r="AB135" s="213" t="s">
        <v>3299</v>
      </c>
      <c r="AC135" s="137"/>
    </row>
    <row r="136" spans="1:29" ht="60" x14ac:dyDescent="0.2">
      <c r="A136" s="177">
        <v>134</v>
      </c>
      <c r="B136" s="140">
        <v>2</v>
      </c>
      <c r="C136" s="178" t="str">
        <f>IF(COUNTIF(Components!$E$4:$E$989,B136)&gt;0,INDEX(Components!$G$4:$G$989, MATCH(B136,Components!$E$4:$E$989, 0)),"Enter valid code to the left")</f>
        <v>General education quality</v>
      </c>
      <c r="D136" s="140">
        <v>1</v>
      </c>
      <c r="E136" s="178" t="str">
        <f t="array" ref="E136">IF(COUNTIFS(Components!$F$4:$F$989,D136,Components!$B$4:$B$989,B136)&gt;0,INDEX(Components!$G$4:$G$989, MATCH(B136&amp;D136,Components!$B$4:$B$989&amp;Components!$F$4:$F$989,0),0),"Enter the component code on the left")</f>
        <v>teachers’ and leaders’ development</v>
      </c>
      <c r="F136" s="140">
        <v>2</v>
      </c>
      <c r="G136" s="178" t="str">
        <f t="array" ref="G136">IF(COUNTIFS(Components!$H$4:$H$989,F136, Components!$C$4:$C$989,D136,Components!$B$4:$B$989,B136)&gt;0,INDEX(Components!$I$4:$I$989, MATCH(B136&amp;D136&amp;F136,Components!$B$4:$B$989&amp;Components!$C$4:$C$989&amp;Components!$H$4:$H$989,0),0),"")</f>
        <v>teachers' training and professional development</v>
      </c>
      <c r="H136" s="138" t="s">
        <v>1359</v>
      </c>
      <c r="I136" s="138" t="s">
        <v>1473</v>
      </c>
      <c r="J136" s="141" t="s">
        <v>1233</v>
      </c>
      <c r="K136" s="141" t="s">
        <v>1234</v>
      </c>
      <c r="L136" s="181"/>
      <c r="M136" s="181"/>
      <c r="N136" s="181"/>
      <c r="O136" s="181">
        <v>23032</v>
      </c>
      <c r="P136" s="181"/>
      <c r="Q136" s="202">
        <f t="shared" si="16"/>
        <v>23032</v>
      </c>
      <c r="R136" s="206">
        <v>5820</v>
      </c>
      <c r="S136" s="202">
        <f t="shared" si="17"/>
        <v>0</v>
      </c>
      <c r="T136" s="202">
        <f t="shared" si="18"/>
        <v>0</v>
      </c>
      <c r="U136" s="202">
        <f t="shared" si="19"/>
        <v>0</v>
      </c>
      <c r="V136" s="202">
        <f t="shared" si="20"/>
        <v>134046240</v>
      </c>
      <c r="W136" s="202">
        <f t="shared" si="21"/>
        <v>0</v>
      </c>
      <c r="X136" s="202">
        <f t="shared" si="15"/>
        <v>134046240</v>
      </c>
      <c r="Y136" s="180" t="s">
        <v>645</v>
      </c>
      <c r="Z136" s="203" t="str">
        <f>IF(Y136&gt;0, INDEX([9]KPI!$B$2:$B$150, MATCH(Y136, [9]KPI!$A$2:$A$150, 0)), "Enter KPI Reference No. to the left")</f>
        <v>Teachers in Grades 1-12 that are licensed</v>
      </c>
      <c r="AA136" s="180" t="s">
        <v>3270</v>
      </c>
      <c r="AB136" s="213" t="s">
        <v>769</v>
      </c>
      <c r="AC136" s="137"/>
    </row>
    <row r="137" spans="1:29" ht="60" x14ac:dyDescent="0.2">
      <c r="A137" s="177">
        <v>135</v>
      </c>
      <c r="B137" s="140">
        <v>2</v>
      </c>
      <c r="C137" s="178" t="str">
        <f>IF(COUNTIF(Components!$E$4:$E$989,B137)&gt;0,INDEX(Components!$G$4:$G$989, MATCH(B137,Components!$E$4:$E$989, 0)),"Enter valid code to the left")</f>
        <v>General education quality</v>
      </c>
      <c r="D137" s="140">
        <v>1</v>
      </c>
      <c r="E137" s="178" t="str">
        <f t="array" ref="E137">IF(COUNTIFS(Components!$F$4:$F$989,D137,Components!$B$4:$B$989,B137)&gt;0,INDEX(Components!$G$4:$G$989, MATCH(B137&amp;D137,Components!$B$4:$B$989&amp;Components!$F$4:$F$989,0),0),"Enter the component code on the left")</f>
        <v>teachers’ and leaders’ development</v>
      </c>
      <c r="F137" s="140">
        <v>2</v>
      </c>
      <c r="G137" s="178" t="str">
        <f t="array" ref="G137">IF(COUNTIFS(Components!$H$4:$H$989,F137, Components!$C$4:$C$989,D137,Components!$B$4:$B$989,B137)&gt;0,INDEX(Components!$I$4:$I$989, MATCH(B137&amp;D137&amp;F137,Components!$B$4:$B$989&amp;Components!$C$4:$C$989&amp;Components!$H$4:$H$989,0),0),"")</f>
        <v>teachers' training and professional development</v>
      </c>
      <c r="H137" s="138" t="s">
        <v>1359</v>
      </c>
      <c r="I137" s="138" t="s">
        <v>1474</v>
      </c>
      <c r="J137" s="141" t="s">
        <v>1469</v>
      </c>
      <c r="K137" s="141" t="s">
        <v>1470</v>
      </c>
      <c r="L137" s="181"/>
      <c r="M137" s="181"/>
      <c r="N137" s="181"/>
      <c r="O137" s="181"/>
      <c r="P137" s="181">
        <v>23032</v>
      </c>
      <c r="Q137" s="202">
        <f t="shared" si="16"/>
        <v>23032</v>
      </c>
      <c r="R137" s="206">
        <v>85</v>
      </c>
      <c r="S137" s="202">
        <f t="shared" si="17"/>
        <v>0</v>
      </c>
      <c r="T137" s="202">
        <f t="shared" si="18"/>
        <v>0</v>
      </c>
      <c r="U137" s="202">
        <f t="shared" si="19"/>
        <v>0</v>
      </c>
      <c r="V137" s="202">
        <f t="shared" si="20"/>
        <v>0</v>
      </c>
      <c r="W137" s="202">
        <f t="shared" si="21"/>
        <v>1957720</v>
      </c>
      <c r="X137" s="202">
        <f t="shared" si="15"/>
        <v>1957720</v>
      </c>
      <c r="Y137" s="180" t="s">
        <v>645</v>
      </c>
      <c r="Z137" s="203" t="str">
        <f>IF(Y137&gt;0, INDEX([9]KPI!$B$2:$B$150, MATCH(Y137, [9]KPI!$A$2:$A$150, 0)), "Enter KPI Reference No. to the left")</f>
        <v>Teachers in Grades 1-12 that are licensed</v>
      </c>
      <c r="AA137" s="180" t="s">
        <v>3270</v>
      </c>
      <c r="AB137" s="213" t="s">
        <v>1361</v>
      </c>
      <c r="AC137" s="137"/>
    </row>
    <row r="138" spans="1:29" ht="72" x14ac:dyDescent="0.2">
      <c r="A138" s="177">
        <v>136</v>
      </c>
      <c r="B138" s="140">
        <v>2</v>
      </c>
      <c r="C138" s="178" t="str">
        <f>IF(COUNTIF(Components!$E$4:$E$989,B138)&gt;0,INDEX(Components!$G$4:$G$989, MATCH(B138,Components!$E$4:$E$989, 0)),"Enter valid code to the left")</f>
        <v>General education quality</v>
      </c>
      <c r="D138" s="140">
        <v>1</v>
      </c>
      <c r="E138" s="178" t="str">
        <f t="array" ref="E138">IF(COUNTIFS(Components!$F$4:$F$989,D138,Components!$B$4:$B$989,B138)&gt;0,INDEX(Components!$G$4:$G$989, MATCH(B138&amp;D138,Components!$B$4:$B$989&amp;Components!$F$4:$F$989,0),0),"Enter the component code on the left")</f>
        <v>teachers’ and leaders’ development</v>
      </c>
      <c r="F138" s="140">
        <v>2</v>
      </c>
      <c r="G138" s="178" t="str">
        <f t="array" ref="G138">IF(COUNTIFS(Components!$H$4:$H$989,F138, Components!$C$4:$C$989,D138,Components!$B$4:$B$989,B138)&gt;0,INDEX(Components!$I$4:$I$989, MATCH(B138&amp;D138&amp;F138,Components!$B$4:$B$989&amp;Components!$C$4:$C$989&amp;Components!$H$4:$H$989,0),0),"")</f>
        <v>teachers' training and professional development</v>
      </c>
      <c r="H138" s="138" t="s">
        <v>1359</v>
      </c>
      <c r="I138" s="138" t="s">
        <v>1475</v>
      </c>
      <c r="J138" s="141" t="s">
        <v>1476</v>
      </c>
      <c r="K138" s="141" t="s">
        <v>1477</v>
      </c>
      <c r="L138" s="181"/>
      <c r="M138" s="181"/>
      <c r="N138" s="181"/>
      <c r="O138" s="181">
        <v>41302</v>
      </c>
      <c r="P138" s="181"/>
      <c r="Q138" s="202">
        <f t="shared" si="16"/>
        <v>41302</v>
      </c>
      <c r="R138" s="206">
        <v>5820</v>
      </c>
      <c r="S138" s="202">
        <f t="shared" si="17"/>
        <v>0</v>
      </c>
      <c r="T138" s="202">
        <f t="shared" si="18"/>
        <v>0</v>
      </c>
      <c r="U138" s="202">
        <f t="shared" si="19"/>
        <v>0</v>
      </c>
      <c r="V138" s="202">
        <f t="shared" si="20"/>
        <v>240377640</v>
      </c>
      <c r="W138" s="202">
        <f t="shared" si="21"/>
        <v>0</v>
      </c>
      <c r="X138" s="202">
        <f t="shared" si="15"/>
        <v>240377640</v>
      </c>
      <c r="Y138" s="180" t="s">
        <v>645</v>
      </c>
      <c r="Z138" s="203" t="str">
        <f>IF(Y138&gt;0, INDEX([9]KPI!$B$2:$B$150, MATCH(Y138, [9]KPI!$A$2:$A$150, 0)), "Enter KPI Reference No. to the left")</f>
        <v>Teachers in Grades 1-12 that are licensed</v>
      </c>
      <c r="AA138" s="180" t="s">
        <v>3270</v>
      </c>
      <c r="AB138" s="213" t="s">
        <v>1361</v>
      </c>
      <c r="AC138" s="137"/>
    </row>
    <row r="139" spans="1:29" ht="48" x14ac:dyDescent="0.2">
      <c r="A139" s="177">
        <v>137</v>
      </c>
      <c r="B139" s="140">
        <v>2</v>
      </c>
      <c r="C139" s="178" t="str">
        <f>IF(COUNTIF(Components!$E$4:$E$989,B139)&gt;0,INDEX(Components!$G$4:$G$989, MATCH(B139,Components!$E$4:$E$989, 0)),"Enter valid code to the left")</f>
        <v>General education quality</v>
      </c>
      <c r="D139" s="140">
        <v>1</v>
      </c>
      <c r="E139" s="178" t="str">
        <f t="array" ref="E139">IF(COUNTIFS(Components!$F$4:$F$989,D139,Components!$B$4:$B$989,B139)&gt;0,INDEX(Components!$G$4:$G$989, MATCH(B139&amp;D139,Components!$B$4:$B$989&amp;Components!$F$4:$F$989,0),0),"Enter the component code on the left")</f>
        <v>teachers’ and leaders’ development</v>
      </c>
      <c r="F139" s="140">
        <v>2</v>
      </c>
      <c r="G139" s="178" t="str">
        <f t="array" ref="G139">IF(COUNTIFS(Components!$H$4:$H$989,F139, Components!$C$4:$C$989,D139,Components!$B$4:$B$989,B139)&gt;0,INDEX(Components!$I$4:$I$989, MATCH(B139&amp;D139&amp;F139,Components!$B$4:$B$989&amp;Components!$C$4:$C$989&amp;Components!$H$4:$H$989,0),0),"")</f>
        <v>teachers' training and professional development</v>
      </c>
      <c r="H139" s="138" t="s">
        <v>1359</v>
      </c>
      <c r="I139" s="138" t="s">
        <v>1478</v>
      </c>
      <c r="J139" s="141" t="s">
        <v>1479</v>
      </c>
      <c r="K139" s="141" t="s">
        <v>1480</v>
      </c>
      <c r="L139" s="181"/>
      <c r="M139" s="181"/>
      <c r="N139" s="181"/>
      <c r="O139" s="181"/>
      <c r="P139" s="181">
        <v>41302</v>
      </c>
      <c r="Q139" s="202">
        <f t="shared" si="16"/>
        <v>41302</v>
      </c>
      <c r="R139" s="206">
        <v>80</v>
      </c>
      <c r="S139" s="202">
        <f t="shared" si="17"/>
        <v>0</v>
      </c>
      <c r="T139" s="202">
        <f t="shared" si="18"/>
        <v>0</v>
      </c>
      <c r="U139" s="202">
        <f t="shared" si="19"/>
        <v>0</v>
      </c>
      <c r="V139" s="202">
        <f t="shared" si="20"/>
        <v>0</v>
      </c>
      <c r="W139" s="202">
        <f t="shared" si="21"/>
        <v>3304160</v>
      </c>
      <c r="X139" s="202">
        <f t="shared" si="15"/>
        <v>3304160</v>
      </c>
      <c r="Y139" s="180" t="s">
        <v>645</v>
      </c>
      <c r="Z139" s="203" t="str">
        <f>IF(Y139&gt;0, INDEX([9]KPI!$B$2:$B$150, MATCH(Y139, [9]KPI!$A$2:$A$150, 0)), "Enter KPI Reference No. to the left")</f>
        <v>Teachers in Grades 1-12 that are licensed</v>
      </c>
      <c r="AA139" s="180" t="s">
        <v>3270</v>
      </c>
      <c r="AB139" s="213" t="s">
        <v>1361</v>
      </c>
      <c r="AC139" s="137"/>
    </row>
    <row r="140" spans="1:29" ht="48" x14ac:dyDescent="0.2">
      <c r="A140" s="177">
        <v>138</v>
      </c>
      <c r="B140" s="140">
        <v>2</v>
      </c>
      <c r="C140" s="178" t="str">
        <f>IF(COUNTIF(Components!$E$4:$E$989,B140)&gt;0,INDEX(Components!$G$4:$G$989, MATCH(B140,Components!$E$4:$E$989, 0)),"Enter valid code to the left")</f>
        <v>General education quality</v>
      </c>
      <c r="D140" s="140">
        <v>1</v>
      </c>
      <c r="E140" s="178" t="str">
        <f t="array" ref="E140">IF(COUNTIFS(Components!$F$4:$F$989,D140,Components!$B$4:$B$989,B140)&gt;0,INDEX(Components!$G$4:$G$989, MATCH(B140&amp;D140,Components!$B$4:$B$989&amp;Components!$F$4:$F$989,0),0),"Enter the component code on the left")</f>
        <v>teachers’ and leaders’ development</v>
      </c>
      <c r="F140" s="140">
        <v>2</v>
      </c>
      <c r="G140" s="178" t="str">
        <f t="array" ref="G140">IF(COUNTIFS(Components!$H$4:$H$989,F140, Components!$C$4:$C$989,D140,Components!$B$4:$B$989,B140)&gt;0,INDEX(Components!$I$4:$I$989, MATCH(B140&amp;D140&amp;F140,Components!$B$4:$B$989&amp;Components!$C$4:$C$989&amp;Components!$H$4:$H$989,0),0),"")</f>
        <v>teachers' training and professional development</v>
      </c>
      <c r="H140" s="138" t="s">
        <v>1359</v>
      </c>
      <c r="I140" s="138" t="s">
        <v>1481</v>
      </c>
      <c r="J140" s="141" t="s">
        <v>1482</v>
      </c>
      <c r="K140" s="141" t="s">
        <v>1483</v>
      </c>
      <c r="L140" s="181">
        <v>1</v>
      </c>
      <c r="M140" s="181">
        <v>1</v>
      </c>
      <c r="N140" s="181">
        <v>1</v>
      </c>
      <c r="O140" s="181">
        <v>1</v>
      </c>
      <c r="P140" s="181">
        <v>1</v>
      </c>
      <c r="Q140" s="202">
        <f t="shared" si="16"/>
        <v>5</v>
      </c>
      <c r="R140" s="206">
        <v>1000000</v>
      </c>
      <c r="S140" s="202">
        <f t="shared" si="17"/>
        <v>1000000</v>
      </c>
      <c r="T140" s="202">
        <f t="shared" si="18"/>
        <v>1000000</v>
      </c>
      <c r="U140" s="202">
        <f t="shared" si="19"/>
        <v>1000000</v>
      </c>
      <c r="V140" s="202">
        <f t="shared" si="20"/>
        <v>1000000</v>
      </c>
      <c r="W140" s="202">
        <f t="shared" si="21"/>
        <v>1000000</v>
      </c>
      <c r="X140" s="202">
        <f t="shared" si="15"/>
        <v>5000000</v>
      </c>
      <c r="Y140" s="180" t="s">
        <v>645</v>
      </c>
      <c r="Z140" s="203" t="str">
        <f>IF(Y140&gt;0, INDEX([9]KPI!$B$2:$B$150, MATCH(Y140, [9]KPI!$A$2:$A$150, 0)), "Enter KPI Reference No. to the left")</f>
        <v>Teachers in Grades 1-12 that are licensed</v>
      </c>
      <c r="AA140" s="180" t="s">
        <v>1032</v>
      </c>
      <c r="AB140" s="213" t="s">
        <v>1361</v>
      </c>
      <c r="AC140" s="137"/>
    </row>
    <row r="141" spans="1:29" ht="48" x14ac:dyDescent="0.2">
      <c r="A141" s="177">
        <v>139</v>
      </c>
      <c r="B141" s="140">
        <v>2</v>
      </c>
      <c r="C141" s="178" t="str">
        <f>IF(COUNTIF(Components!$E$4:$E$989,B141)&gt;0,INDEX(Components!$G$4:$G$989, MATCH(B141,Components!$E$4:$E$989, 0)),"Enter valid code to the left")</f>
        <v>General education quality</v>
      </c>
      <c r="D141" s="140">
        <v>1</v>
      </c>
      <c r="E141" s="178" t="str">
        <f t="array" ref="E141">IF(COUNTIFS(Components!$F$4:$F$989,D141,Components!$B$4:$B$989,B141)&gt;0,INDEX(Components!$G$4:$G$989, MATCH(B141&amp;D141,Components!$B$4:$B$989&amp;Components!$F$4:$F$989,0),0),"Enter the component code on the left")</f>
        <v>teachers’ and leaders’ development</v>
      </c>
      <c r="F141" s="140">
        <v>2</v>
      </c>
      <c r="G141" s="178" t="str">
        <f t="array" ref="G141">IF(COUNTIFS(Components!$H$4:$H$989,F141, Components!$C$4:$C$989,D141,Components!$B$4:$B$989,B141)&gt;0,INDEX(Components!$I$4:$I$989, MATCH(B141&amp;D141&amp;F141,Components!$B$4:$B$989&amp;Components!$C$4:$C$989&amp;Components!$H$4:$H$989,0),0),"")</f>
        <v>teachers' training and professional development</v>
      </c>
      <c r="H141" s="138" t="s">
        <v>1359</v>
      </c>
      <c r="I141" s="138" t="s">
        <v>1484</v>
      </c>
      <c r="J141" s="141" t="s">
        <v>1485</v>
      </c>
      <c r="K141" s="141" t="s">
        <v>1486</v>
      </c>
      <c r="L141" s="181"/>
      <c r="M141" s="181">
        <v>1</v>
      </c>
      <c r="N141" s="181"/>
      <c r="O141" s="181"/>
      <c r="P141" s="181"/>
      <c r="Q141" s="202">
        <f t="shared" si="16"/>
        <v>1</v>
      </c>
      <c r="R141" s="206">
        <v>500000</v>
      </c>
      <c r="S141" s="202">
        <f t="shared" si="17"/>
        <v>0</v>
      </c>
      <c r="T141" s="202">
        <f t="shared" si="18"/>
        <v>500000</v>
      </c>
      <c r="U141" s="202">
        <f t="shared" si="19"/>
        <v>0</v>
      </c>
      <c r="V141" s="202">
        <f t="shared" si="20"/>
        <v>0</v>
      </c>
      <c r="W141" s="202">
        <f t="shared" si="21"/>
        <v>0</v>
      </c>
      <c r="X141" s="202">
        <f t="shared" si="15"/>
        <v>500000</v>
      </c>
      <c r="Y141" s="180" t="s">
        <v>645</v>
      </c>
      <c r="Z141" s="203" t="str">
        <f>IF(Y141&gt;0, INDEX([9]KPI!$B$2:$B$150, MATCH(Y141, [9]KPI!$A$2:$A$150, 0)), "Enter KPI Reference No. to the left")</f>
        <v>Teachers in Grades 1-12 that are licensed</v>
      </c>
      <c r="AA141" s="180" t="s">
        <v>1032</v>
      </c>
      <c r="AB141" s="213" t="s">
        <v>1361</v>
      </c>
      <c r="AC141" s="137"/>
    </row>
    <row r="142" spans="1:29" ht="48" x14ac:dyDescent="0.2">
      <c r="A142" s="177">
        <v>140</v>
      </c>
      <c r="B142" s="140">
        <v>2</v>
      </c>
      <c r="C142" s="178" t="str">
        <f>IF(COUNTIF(Components!$E$4:$E$989,B142)&gt;0,INDEX(Components!$G$4:$G$989, MATCH(B142,Components!$E$4:$E$989, 0)),"Enter valid code to the left")</f>
        <v>General education quality</v>
      </c>
      <c r="D142" s="140">
        <v>1</v>
      </c>
      <c r="E142" s="178" t="str">
        <f t="array" ref="E142">IF(COUNTIFS(Components!$F$4:$F$989,D142,Components!$B$4:$B$989,B142)&gt;0,INDEX(Components!$G$4:$G$989, MATCH(B142&amp;D142,Components!$B$4:$B$989&amp;Components!$F$4:$F$989,0),0),"Enter the component code on the left")</f>
        <v>teachers’ and leaders’ development</v>
      </c>
      <c r="F142" s="140">
        <v>2</v>
      </c>
      <c r="G142" s="178" t="str">
        <f t="array" ref="G142">IF(COUNTIFS(Components!$H$4:$H$989,F142, Components!$C$4:$C$989,D142,Components!$B$4:$B$989,B142)&gt;0,INDEX(Components!$I$4:$I$989, MATCH(B142&amp;D142&amp;F142,Components!$B$4:$B$989&amp;Components!$C$4:$C$989&amp;Components!$H$4:$H$989,0),0),"")</f>
        <v>teachers' training and professional development</v>
      </c>
      <c r="H142" s="138" t="s">
        <v>1359</v>
      </c>
      <c r="I142" s="138" t="s">
        <v>1487</v>
      </c>
      <c r="J142" s="141" t="s">
        <v>1488</v>
      </c>
      <c r="K142" s="141" t="s">
        <v>1489</v>
      </c>
      <c r="L142" s="181"/>
      <c r="M142" s="181">
        <v>1</v>
      </c>
      <c r="N142" s="181"/>
      <c r="O142" s="181"/>
      <c r="P142" s="181"/>
      <c r="Q142" s="202">
        <f t="shared" si="16"/>
        <v>1</v>
      </c>
      <c r="R142" s="206">
        <v>500000</v>
      </c>
      <c r="S142" s="202">
        <f t="shared" si="17"/>
        <v>0</v>
      </c>
      <c r="T142" s="202">
        <f t="shared" si="18"/>
        <v>500000</v>
      </c>
      <c r="U142" s="202">
        <f t="shared" si="19"/>
        <v>0</v>
      </c>
      <c r="V142" s="202">
        <f t="shared" si="20"/>
        <v>0</v>
      </c>
      <c r="W142" s="202">
        <f t="shared" si="21"/>
        <v>0</v>
      </c>
      <c r="X142" s="202">
        <f t="shared" si="15"/>
        <v>500000</v>
      </c>
      <c r="Y142" s="180" t="s">
        <v>645</v>
      </c>
      <c r="Z142" s="203" t="str">
        <f>IF(Y142&gt;0, INDEX([9]KPI!$B$2:$B$150, MATCH(Y142, [9]KPI!$A$2:$A$150, 0)), "Enter KPI Reference No. to the left")</f>
        <v>Teachers in Grades 1-12 that are licensed</v>
      </c>
      <c r="AA142" s="180" t="s">
        <v>1032</v>
      </c>
      <c r="AB142" s="213" t="s">
        <v>1361</v>
      </c>
      <c r="AC142" s="137"/>
    </row>
    <row r="143" spans="1:29" ht="48" x14ac:dyDescent="0.2">
      <c r="A143" s="177">
        <v>141</v>
      </c>
      <c r="B143" s="140">
        <v>2</v>
      </c>
      <c r="C143" s="178" t="str">
        <f>IF(COUNTIF(Components!$E$4:$E$989,B143)&gt;0,INDEX(Components!$G$4:$G$989, MATCH(B143,Components!$E$4:$E$989, 0)),"Enter valid code to the left")</f>
        <v>General education quality</v>
      </c>
      <c r="D143" s="140">
        <v>1</v>
      </c>
      <c r="E143" s="178" t="str">
        <f t="array" ref="E143">IF(COUNTIFS(Components!$F$4:$F$989,D143,Components!$B$4:$B$989,B143)&gt;0,INDEX(Components!$G$4:$G$989, MATCH(B143&amp;D143,Components!$B$4:$B$989&amp;Components!$F$4:$F$989,0),0),"Enter the component code on the left")</f>
        <v>teachers’ and leaders’ development</v>
      </c>
      <c r="F143" s="140">
        <v>2</v>
      </c>
      <c r="G143" s="178" t="str">
        <f t="array" ref="G143">IF(COUNTIFS(Components!$H$4:$H$989,F143, Components!$C$4:$C$989,D143,Components!$B$4:$B$989,B143)&gt;0,INDEX(Components!$I$4:$I$989, MATCH(B143&amp;D143&amp;F143,Components!$B$4:$B$989&amp;Components!$C$4:$C$989&amp;Components!$H$4:$H$989,0),0),"")</f>
        <v>teachers' training and professional development</v>
      </c>
      <c r="H143" s="138" t="s">
        <v>1359</v>
      </c>
      <c r="I143" s="138" t="s">
        <v>1490</v>
      </c>
      <c r="J143" s="141" t="s">
        <v>1491</v>
      </c>
      <c r="K143" s="141" t="s">
        <v>1492</v>
      </c>
      <c r="L143" s="181">
        <v>1</v>
      </c>
      <c r="M143" s="181">
        <v>2</v>
      </c>
      <c r="N143" s="181">
        <v>2</v>
      </c>
      <c r="O143" s="181">
        <v>2</v>
      </c>
      <c r="P143" s="181">
        <v>2</v>
      </c>
      <c r="Q143" s="202">
        <f t="shared" si="16"/>
        <v>9</v>
      </c>
      <c r="R143" s="181">
        <v>1000</v>
      </c>
      <c r="S143" s="202">
        <f t="shared" si="17"/>
        <v>1000</v>
      </c>
      <c r="T143" s="202">
        <f t="shared" si="18"/>
        <v>2000</v>
      </c>
      <c r="U143" s="202">
        <f t="shared" si="19"/>
        <v>2000</v>
      </c>
      <c r="V143" s="202">
        <f t="shared" si="20"/>
        <v>2000</v>
      </c>
      <c r="W143" s="202">
        <f t="shared" si="21"/>
        <v>2000</v>
      </c>
      <c r="X143" s="202">
        <f t="shared" si="15"/>
        <v>9000</v>
      </c>
      <c r="Y143" s="180" t="s">
        <v>645</v>
      </c>
      <c r="Z143" s="203" t="str">
        <f>IF(Y143&gt;0, INDEX([9]KPI!$B$2:$B$150, MATCH(Y143, [9]KPI!$A$2:$A$150, 0)), "Enter KPI Reference No. to the left")</f>
        <v>Teachers in Grades 1-12 that are licensed</v>
      </c>
      <c r="AA143" s="180" t="s">
        <v>1032</v>
      </c>
      <c r="AB143" s="213" t="s">
        <v>1361</v>
      </c>
      <c r="AC143" s="137"/>
    </row>
    <row r="144" spans="1:29" ht="48" x14ac:dyDescent="0.2">
      <c r="A144" s="177">
        <v>142</v>
      </c>
      <c r="B144" s="140">
        <v>2</v>
      </c>
      <c r="C144" s="178" t="str">
        <f>IF(COUNTIF(Components!$E$4:$E$989,B144)&gt;0,INDEX(Components!$G$4:$G$989, MATCH(B144,Components!$E$4:$E$989, 0)),"Enter valid code to the left")</f>
        <v>General education quality</v>
      </c>
      <c r="D144" s="140">
        <v>1</v>
      </c>
      <c r="E144" s="178" t="str">
        <f t="array" ref="E144">IF(COUNTIFS(Components!$F$4:$F$989,D144,Components!$B$4:$B$989,B144)&gt;0,INDEX(Components!$G$4:$G$989, MATCH(B144&amp;D144,Components!$B$4:$B$989&amp;Components!$F$4:$F$989,0),0),"Enter the component code on the left")</f>
        <v>teachers’ and leaders’ development</v>
      </c>
      <c r="F144" s="140">
        <v>2</v>
      </c>
      <c r="G144" s="178" t="str">
        <f t="array" ref="G144">IF(COUNTIFS(Components!$H$4:$H$989,F144, Components!$C$4:$C$989,D144,Components!$B$4:$B$989,B144)&gt;0,INDEX(Components!$I$4:$I$989, MATCH(B144&amp;D144&amp;F144,Components!$B$4:$B$989&amp;Components!$C$4:$C$989&amp;Components!$H$4:$H$989,0),0),"")</f>
        <v>teachers' training and professional development</v>
      </c>
      <c r="H144" s="138" t="s">
        <v>1359</v>
      </c>
      <c r="I144" s="138" t="s">
        <v>1493</v>
      </c>
      <c r="J144" s="141" t="s">
        <v>1494</v>
      </c>
      <c r="K144" s="141" t="s">
        <v>1495</v>
      </c>
      <c r="L144" s="181">
        <v>1</v>
      </c>
      <c r="M144" s="181">
        <v>1</v>
      </c>
      <c r="N144" s="181"/>
      <c r="O144" s="181"/>
      <c r="P144" s="181"/>
      <c r="Q144" s="202">
        <f t="shared" si="16"/>
        <v>2</v>
      </c>
      <c r="R144" s="206">
        <v>100000</v>
      </c>
      <c r="S144" s="202">
        <f t="shared" si="17"/>
        <v>100000</v>
      </c>
      <c r="T144" s="202">
        <f t="shared" si="18"/>
        <v>100000</v>
      </c>
      <c r="U144" s="202">
        <f t="shared" si="19"/>
        <v>0</v>
      </c>
      <c r="V144" s="202">
        <f t="shared" si="20"/>
        <v>0</v>
      </c>
      <c r="W144" s="202">
        <f t="shared" si="21"/>
        <v>0</v>
      </c>
      <c r="X144" s="202">
        <f t="shared" si="15"/>
        <v>200000</v>
      </c>
      <c r="Y144" s="180" t="s">
        <v>645</v>
      </c>
      <c r="Z144" s="203" t="str">
        <f>IF(Y144&gt;0, INDEX([9]KPI!$B$2:$B$150, MATCH(Y144, [9]KPI!$A$2:$A$150, 0)), "Enter KPI Reference No. to the left")</f>
        <v>Teachers in Grades 1-12 that are licensed</v>
      </c>
      <c r="AA144" s="180" t="s">
        <v>3328</v>
      </c>
      <c r="AB144" s="213" t="s">
        <v>1361</v>
      </c>
      <c r="AC144" s="137"/>
    </row>
    <row r="145" spans="1:29" ht="48" x14ac:dyDescent="0.2">
      <c r="A145" s="177">
        <v>143</v>
      </c>
      <c r="B145" s="140">
        <v>2</v>
      </c>
      <c r="C145" s="178" t="str">
        <f>IF(COUNTIF(Components!$E$4:$E$989,B145)&gt;0,INDEX(Components!$G$4:$G$989, MATCH(B145,Components!$E$4:$E$989, 0)),"Enter valid code to the left")</f>
        <v>General education quality</v>
      </c>
      <c r="D145" s="140">
        <v>1</v>
      </c>
      <c r="E145" s="178" t="str">
        <f t="array" ref="E145">IF(COUNTIFS(Components!$F$4:$F$989,D145,Components!$B$4:$B$989,B145)&gt;0,INDEX(Components!$G$4:$G$989, MATCH(B145&amp;D145,Components!$B$4:$B$989&amp;Components!$F$4:$F$989,0),0),"Enter the component code on the left")</f>
        <v>teachers’ and leaders’ development</v>
      </c>
      <c r="F145" s="140">
        <v>2</v>
      </c>
      <c r="G145" s="178" t="str">
        <f t="array" ref="G145">IF(COUNTIFS(Components!$H$4:$H$989,F145, Components!$C$4:$C$989,D145,Components!$B$4:$B$989,B145)&gt;0,INDEX(Components!$I$4:$I$989, MATCH(B145&amp;D145&amp;F145,Components!$B$4:$B$989&amp;Components!$C$4:$C$989&amp;Components!$H$4:$H$989,0),0),"")</f>
        <v>teachers' training and professional development</v>
      </c>
      <c r="H145" s="138" t="s">
        <v>1359</v>
      </c>
      <c r="I145" s="138" t="s">
        <v>1496</v>
      </c>
      <c r="J145" s="141" t="s">
        <v>1497</v>
      </c>
      <c r="K145" s="141" t="s">
        <v>1498</v>
      </c>
      <c r="L145" s="181">
        <v>1</v>
      </c>
      <c r="M145" s="181"/>
      <c r="N145" s="181">
        <v>2</v>
      </c>
      <c r="O145" s="181"/>
      <c r="P145" s="181"/>
      <c r="Q145" s="202">
        <f t="shared" si="16"/>
        <v>3</v>
      </c>
      <c r="R145" s="181">
        <v>1000000</v>
      </c>
      <c r="S145" s="202">
        <f t="shared" si="17"/>
        <v>1000000</v>
      </c>
      <c r="T145" s="202">
        <f t="shared" si="18"/>
        <v>0</v>
      </c>
      <c r="U145" s="202">
        <f t="shared" si="19"/>
        <v>2000000</v>
      </c>
      <c r="V145" s="202">
        <f t="shared" si="20"/>
        <v>0</v>
      </c>
      <c r="W145" s="202">
        <f t="shared" si="21"/>
        <v>0</v>
      </c>
      <c r="X145" s="202">
        <f t="shared" si="15"/>
        <v>3000000</v>
      </c>
      <c r="Y145" s="180" t="s">
        <v>645</v>
      </c>
      <c r="Z145" s="203" t="str">
        <f>IF(Y145&gt;0, INDEX([9]KPI!$B$2:$B$150, MATCH(Y145, [9]KPI!$A$2:$A$150, 0)), "Enter KPI Reference No. to the left")</f>
        <v>Teachers in Grades 1-12 that are licensed</v>
      </c>
      <c r="AA145" s="180" t="s">
        <v>3328</v>
      </c>
      <c r="AB145" s="213" t="s">
        <v>1361</v>
      </c>
      <c r="AC145" s="137"/>
    </row>
    <row r="146" spans="1:29" ht="48" x14ac:dyDescent="0.2">
      <c r="A146" s="177">
        <v>144</v>
      </c>
      <c r="B146" s="140">
        <v>2</v>
      </c>
      <c r="C146" s="178" t="str">
        <f>IF(COUNTIF(Components!$E$4:$E$989,B146)&gt;0,INDEX(Components!$G$4:$G$989, MATCH(B146,Components!$E$4:$E$989, 0)),"Enter valid code to the left")</f>
        <v>General education quality</v>
      </c>
      <c r="D146" s="140">
        <v>1</v>
      </c>
      <c r="E146" s="178" t="str">
        <f t="array" ref="E146">IF(COUNTIFS(Components!$F$4:$F$989,D146,Components!$B$4:$B$989,B146)&gt;0,INDEX(Components!$G$4:$G$989, MATCH(B146&amp;D146,Components!$B$4:$B$989&amp;Components!$F$4:$F$989,0),0),"Enter the component code on the left")</f>
        <v>teachers’ and leaders’ development</v>
      </c>
      <c r="F146" s="140">
        <v>2</v>
      </c>
      <c r="G146" s="178" t="str">
        <f t="array" ref="G146">IF(COUNTIFS(Components!$H$4:$H$989,F146, Components!$C$4:$C$989,D146,Components!$B$4:$B$989,B146)&gt;0,INDEX(Components!$I$4:$I$989, MATCH(B146&amp;D146&amp;F146,Components!$B$4:$B$989&amp;Components!$C$4:$C$989&amp;Components!$H$4:$H$989,0),0),"")</f>
        <v>teachers' training and professional development</v>
      </c>
      <c r="H146" s="138" t="s">
        <v>1359</v>
      </c>
      <c r="I146" s="138" t="s">
        <v>1499</v>
      </c>
      <c r="J146" s="141" t="s">
        <v>1500</v>
      </c>
      <c r="K146" s="141" t="s">
        <v>1443</v>
      </c>
      <c r="L146" s="181">
        <v>1</v>
      </c>
      <c r="M146" s="181"/>
      <c r="N146" s="181">
        <v>8000</v>
      </c>
      <c r="O146" s="181"/>
      <c r="P146" s="181"/>
      <c r="Q146" s="202">
        <f t="shared" si="16"/>
        <v>8001</v>
      </c>
      <c r="R146" s="206">
        <v>85</v>
      </c>
      <c r="S146" s="202">
        <f t="shared" si="17"/>
        <v>85</v>
      </c>
      <c r="T146" s="202">
        <f t="shared" si="18"/>
        <v>0</v>
      </c>
      <c r="U146" s="202">
        <f t="shared" si="19"/>
        <v>680000</v>
      </c>
      <c r="V146" s="202">
        <f t="shared" si="20"/>
        <v>0</v>
      </c>
      <c r="W146" s="202">
        <f t="shared" si="21"/>
        <v>0</v>
      </c>
      <c r="X146" s="202">
        <f t="shared" si="15"/>
        <v>680085</v>
      </c>
      <c r="Y146" s="180" t="s">
        <v>645</v>
      </c>
      <c r="Z146" s="203" t="str">
        <f>IF(Y146&gt;0, INDEX([9]KPI!$B$2:$B$150, MATCH(Y146, [9]KPI!$A$2:$A$150, 0)), "Enter KPI Reference No. to the left")</f>
        <v>Teachers in Grades 1-12 that are licensed</v>
      </c>
      <c r="AA146" s="180" t="s">
        <v>3329</v>
      </c>
      <c r="AB146" s="213" t="s">
        <v>1361</v>
      </c>
      <c r="AC146" s="137"/>
    </row>
    <row r="147" spans="1:29" ht="48" x14ac:dyDescent="0.2">
      <c r="A147" s="177">
        <v>145</v>
      </c>
      <c r="B147" s="140">
        <v>2</v>
      </c>
      <c r="C147" s="178" t="str">
        <f>IF(COUNTIF(Components!$E$4:$E$989,B147)&gt;0,INDEX(Components!$G$4:$G$989, MATCH(B147,Components!$E$4:$E$989, 0)),"Enter valid code to the left")</f>
        <v>General education quality</v>
      </c>
      <c r="D147" s="140">
        <v>1</v>
      </c>
      <c r="E147" s="178" t="str">
        <f t="array" ref="E147">IF(COUNTIFS(Components!$F$4:$F$989,D147,Components!$B$4:$B$989,B147)&gt;0,INDEX(Components!$G$4:$G$989, MATCH(B147&amp;D147,Components!$B$4:$B$989&amp;Components!$F$4:$F$989,0),0),"Enter the component code on the left")</f>
        <v>teachers’ and leaders’ development</v>
      </c>
      <c r="F147" s="140">
        <v>2</v>
      </c>
      <c r="G147" s="178" t="str">
        <f t="array" ref="G147">IF(COUNTIFS(Components!$H$4:$H$989,F147, Components!$C$4:$C$989,D147,Components!$B$4:$B$989,B147)&gt;0,INDEX(Components!$I$4:$I$989, MATCH(B147&amp;D147&amp;F147,Components!$B$4:$B$989&amp;Components!$C$4:$C$989&amp;Components!$H$4:$H$989,0),0),"")</f>
        <v>teachers' training and professional development</v>
      </c>
      <c r="H147" s="138" t="s">
        <v>1359</v>
      </c>
      <c r="I147" s="138" t="s">
        <v>1501</v>
      </c>
      <c r="J147" s="141" t="s">
        <v>1502</v>
      </c>
      <c r="K147" s="141" t="s">
        <v>1503</v>
      </c>
      <c r="L147" s="181"/>
      <c r="M147" s="181"/>
      <c r="N147" s="181"/>
      <c r="O147" s="181">
        <v>2000</v>
      </c>
      <c r="P147" s="181">
        <v>2000</v>
      </c>
      <c r="Q147" s="202">
        <f t="shared" si="16"/>
        <v>4000</v>
      </c>
      <c r="R147" s="206">
        <v>5000</v>
      </c>
      <c r="S147" s="202">
        <f t="shared" si="17"/>
        <v>0</v>
      </c>
      <c r="T147" s="202">
        <f t="shared" si="18"/>
        <v>0</v>
      </c>
      <c r="U147" s="202">
        <f t="shared" si="19"/>
        <v>0</v>
      </c>
      <c r="V147" s="202">
        <f t="shared" si="20"/>
        <v>10000000</v>
      </c>
      <c r="W147" s="202">
        <f t="shared" si="21"/>
        <v>10000000</v>
      </c>
      <c r="X147" s="202">
        <f t="shared" si="15"/>
        <v>20000000</v>
      </c>
      <c r="Y147" s="180" t="s">
        <v>645</v>
      </c>
      <c r="Z147" s="203" t="str">
        <f>IF(Y147&gt;0, INDEX([9]KPI!$B$2:$B$150, MATCH(Y147, [9]KPI!$A$2:$A$150, 0)), "Enter KPI Reference No. to the left")</f>
        <v>Teachers in Grades 1-12 that are licensed</v>
      </c>
      <c r="AA147" s="180" t="s">
        <v>3328</v>
      </c>
      <c r="AB147" s="213" t="s">
        <v>1361</v>
      </c>
      <c r="AC147" s="137"/>
    </row>
    <row r="148" spans="1:29" ht="48" x14ac:dyDescent="0.2">
      <c r="A148" s="177">
        <v>146</v>
      </c>
      <c r="B148" s="140">
        <v>2</v>
      </c>
      <c r="C148" s="178" t="str">
        <f>IF(COUNTIF(Components!$E$4:$E$989,B148)&gt;0,INDEX(Components!$G$4:$G$989, MATCH(B148,Components!$E$4:$E$989, 0)),"Enter valid code to the left")</f>
        <v>General education quality</v>
      </c>
      <c r="D148" s="140">
        <v>1</v>
      </c>
      <c r="E148" s="178" t="str">
        <f t="array" ref="E148">IF(COUNTIFS(Components!$F$4:$F$989,D148,Components!$B$4:$B$989,B148)&gt;0,INDEX(Components!$G$4:$G$989, MATCH(B148&amp;D148,Components!$B$4:$B$989&amp;Components!$F$4:$F$989,0),0),"Enter the component code on the left")</f>
        <v>teachers’ and leaders’ development</v>
      </c>
      <c r="F148" s="140">
        <v>2</v>
      </c>
      <c r="G148" s="178" t="str">
        <f t="array" ref="G148">IF(COUNTIFS(Components!$H$4:$H$989,F148, Components!$C$4:$C$989,D148,Components!$B$4:$B$989,B148)&gt;0,INDEX(Components!$I$4:$I$989, MATCH(B148&amp;D148&amp;F148,Components!$B$4:$B$989&amp;Components!$C$4:$C$989&amp;Components!$H$4:$H$989,0),0),"")</f>
        <v>teachers' training and professional development</v>
      </c>
      <c r="H148" s="138" t="s">
        <v>1359</v>
      </c>
      <c r="I148" s="138" t="s">
        <v>1504</v>
      </c>
      <c r="J148" s="141" t="s">
        <v>1505</v>
      </c>
      <c r="K148" s="141" t="s">
        <v>1506</v>
      </c>
      <c r="L148" s="181">
        <v>1</v>
      </c>
      <c r="M148" s="181">
        <v>1</v>
      </c>
      <c r="N148" s="181">
        <v>1</v>
      </c>
      <c r="O148" s="181">
        <v>1</v>
      </c>
      <c r="P148" s="181">
        <v>1</v>
      </c>
      <c r="Q148" s="202">
        <f t="shared" si="16"/>
        <v>5</v>
      </c>
      <c r="R148" s="206">
        <v>1500000</v>
      </c>
      <c r="S148" s="202">
        <f t="shared" si="17"/>
        <v>1500000</v>
      </c>
      <c r="T148" s="202">
        <f t="shared" si="18"/>
        <v>1500000</v>
      </c>
      <c r="U148" s="202">
        <f t="shared" si="19"/>
        <v>1500000</v>
      </c>
      <c r="V148" s="202">
        <f t="shared" si="20"/>
        <v>1500000</v>
      </c>
      <c r="W148" s="202">
        <f t="shared" si="21"/>
        <v>1500000</v>
      </c>
      <c r="X148" s="202">
        <f t="shared" si="15"/>
        <v>7500000</v>
      </c>
      <c r="Y148" s="180" t="s">
        <v>645</v>
      </c>
      <c r="Z148" s="203" t="str">
        <f>IF(Y148&gt;0, INDEX([9]KPI!$B$2:$B$150, MATCH(Y148, [9]KPI!$A$2:$A$150, 0)), "Enter KPI Reference No. to the left")</f>
        <v>Teachers in Grades 1-12 that are licensed</v>
      </c>
      <c r="AA148" s="180" t="s">
        <v>1032</v>
      </c>
      <c r="AB148" s="213" t="s">
        <v>1361</v>
      </c>
      <c r="AC148" s="137"/>
    </row>
    <row r="149" spans="1:29" ht="48" x14ac:dyDescent="0.2">
      <c r="A149" s="177">
        <v>147</v>
      </c>
      <c r="B149" s="140">
        <v>2</v>
      </c>
      <c r="C149" s="178" t="str">
        <f>IF(COUNTIF(Components!$E$4:$E$989,B149)&gt;0,INDEX(Components!$G$4:$G$989, MATCH(B149,Components!$E$4:$E$989, 0)),"Enter valid code to the left")</f>
        <v>General education quality</v>
      </c>
      <c r="D149" s="140">
        <v>1</v>
      </c>
      <c r="E149" s="178" t="str">
        <f t="array" ref="E149">IF(COUNTIFS(Components!$F$4:$F$989,D149,Components!$B$4:$B$989,B149)&gt;0,INDEX(Components!$G$4:$G$989, MATCH(B149&amp;D149,Components!$B$4:$B$989&amp;Components!$F$4:$F$989,0),0),"Enter the component code on the left")</f>
        <v>teachers’ and leaders’ development</v>
      </c>
      <c r="F149" s="140">
        <v>2</v>
      </c>
      <c r="G149" s="178" t="str">
        <f t="array" ref="G149">IF(COUNTIFS(Components!$H$4:$H$989,F149, Components!$C$4:$C$989,D149,Components!$B$4:$B$989,B149)&gt;0,INDEX(Components!$I$4:$I$989, MATCH(B149&amp;D149&amp;F149,Components!$B$4:$B$989&amp;Components!$C$4:$C$989&amp;Components!$H$4:$H$989,0),0),"")</f>
        <v>teachers' training and professional development</v>
      </c>
      <c r="H149" s="138" t="s">
        <v>1359</v>
      </c>
      <c r="I149" s="138" t="s">
        <v>1507</v>
      </c>
      <c r="J149" s="141" t="s">
        <v>1505</v>
      </c>
      <c r="K149" s="141" t="s">
        <v>1506</v>
      </c>
      <c r="L149" s="181">
        <v>1</v>
      </c>
      <c r="M149" s="181">
        <v>1</v>
      </c>
      <c r="N149" s="181">
        <v>1</v>
      </c>
      <c r="O149" s="181">
        <v>1</v>
      </c>
      <c r="P149" s="181">
        <v>1</v>
      </c>
      <c r="Q149" s="202">
        <f t="shared" si="16"/>
        <v>5</v>
      </c>
      <c r="R149" s="206">
        <v>1500000</v>
      </c>
      <c r="S149" s="202">
        <f t="shared" si="17"/>
        <v>1500000</v>
      </c>
      <c r="T149" s="202">
        <f t="shared" si="18"/>
        <v>1500000</v>
      </c>
      <c r="U149" s="202">
        <f t="shared" si="19"/>
        <v>1500000</v>
      </c>
      <c r="V149" s="202">
        <f t="shared" si="20"/>
        <v>1500000</v>
      </c>
      <c r="W149" s="202">
        <f t="shared" si="21"/>
        <v>1500000</v>
      </c>
      <c r="X149" s="202">
        <f t="shared" si="15"/>
        <v>7500000</v>
      </c>
      <c r="Y149" s="180" t="s">
        <v>645</v>
      </c>
      <c r="Z149" s="203" t="str">
        <f>IF(Y149&gt;0, INDEX([9]KPI!$B$2:$B$150, MATCH(Y149, [9]KPI!$A$2:$A$150, 0)), "Enter KPI Reference No. to the left")</f>
        <v>Teachers in Grades 1-12 that are licensed</v>
      </c>
      <c r="AA149" s="180" t="s">
        <v>1032</v>
      </c>
      <c r="AB149" s="213" t="s">
        <v>1361</v>
      </c>
      <c r="AC149" s="137"/>
    </row>
    <row r="150" spans="1:29" ht="48" x14ac:dyDescent="0.2">
      <c r="A150" s="177">
        <v>148</v>
      </c>
      <c r="B150" s="140">
        <v>2</v>
      </c>
      <c r="C150" s="178" t="str">
        <f>IF(COUNTIF(Components!$E$4:$E$989,B150)&gt;0,INDEX(Components!$G$4:$G$989, MATCH(B150,Components!$E$4:$E$989, 0)),"Enter valid code to the left")</f>
        <v>General education quality</v>
      </c>
      <c r="D150" s="140">
        <v>1</v>
      </c>
      <c r="E150" s="178" t="str">
        <f t="array" ref="E150">IF(COUNTIFS(Components!$F$4:$F$989,D150,Components!$B$4:$B$989,B150)&gt;0,INDEX(Components!$G$4:$G$989, MATCH(B150&amp;D150,Components!$B$4:$B$989&amp;Components!$F$4:$F$989,0),0),"Enter the component code on the left")</f>
        <v>teachers’ and leaders’ development</v>
      </c>
      <c r="F150" s="140">
        <v>2</v>
      </c>
      <c r="G150" s="178" t="str">
        <f t="array" ref="G150">IF(COUNTIFS(Components!$H$4:$H$989,F150, Components!$C$4:$C$989,D150,Components!$B$4:$B$989,B150)&gt;0,INDEX(Components!$I$4:$I$989, MATCH(B150&amp;D150&amp;F150,Components!$B$4:$B$989&amp;Components!$C$4:$C$989&amp;Components!$H$4:$H$989,0),0),"")</f>
        <v>teachers' training and professional development</v>
      </c>
      <c r="H150" s="138" t="s">
        <v>1359</v>
      </c>
      <c r="I150" s="138" t="s">
        <v>1508</v>
      </c>
      <c r="J150" s="141" t="s">
        <v>1233</v>
      </c>
      <c r="K150" s="141" t="s">
        <v>1234</v>
      </c>
      <c r="L150" s="181"/>
      <c r="M150" s="181">
        <v>800</v>
      </c>
      <c r="N150" s="181">
        <v>800</v>
      </c>
      <c r="O150" s="181">
        <v>800</v>
      </c>
      <c r="P150" s="181">
        <v>800</v>
      </c>
      <c r="Q150" s="202">
        <f t="shared" si="16"/>
        <v>3200</v>
      </c>
      <c r="R150" s="206">
        <v>6000</v>
      </c>
      <c r="S150" s="202">
        <f t="shared" si="17"/>
        <v>0</v>
      </c>
      <c r="T150" s="202">
        <f t="shared" si="18"/>
        <v>4800000</v>
      </c>
      <c r="U150" s="202">
        <f t="shared" si="19"/>
        <v>4800000</v>
      </c>
      <c r="V150" s="202">
        <f t="shared" si="20"/>
        <v>4800000</v>
      </c>
      <c r="W150" s="202">
        <f t="shared" si="21"/>
        <v>4800000</v>
      </c>
      <c r="X150" s="202">
        <f t="shared" si="15"/>
        <v>19200000</v>
      </c>
      <c r="Y150" s="180" t="s">
        <v>645</v>
      </c>
      <c r="Z150" s="203" t="str">
        <f>IF(Y150&gt;0, INDEX([9]KPI!$B$2:$B$150, MATCH(Y150, [9]KPI!$A$2:$A$150, 0)), "Enter KPI Reference No. to the left")</f>
        <v>Teachers in Grades 1-12 that are licensed</v>
      </c>
      <c r="AA150" s="180" t="s">
        <v>1032</v>
      </c>
      <c r="AB150" s="213" t="s">
        <v>769</v>
      </c>
      <c r="AC150" s="137"/>
    </row>
    <row r="151" spans="1:29" ht="48" x14ac:dyDescent="0.2">
      <c r="A151" s="177">
        <v>149</v>
      </c>
      <c r="B151" s="140">
        <v>2</v>
      </c>
      <c r="C151" s="178" t="str">
        <f>IF(COUNTIF(Components!$E$4:$E$989,B151)&gt;0,INDEX(Components!$G$4:$G$989, MATCH(B151,Components!$E$4:$E$989, 0)),"Enter valid code to the left")</f>
        <v>General education quality</v>
      </c>
      <c r="D151" s="140">
        <v>1</v>
      </c>
      <c r="E151" s="178" t="str">
        <f t="array" ref="E151">IF(COUNTIFS(Components!$F$4:$F$989,D151,Components!$B$4:$B$989,B151)&gt;0,INDEX(Components!$G$4:$G$989, MATCH(B151&amp;D151,Components!$B$4:$B$989&amp;Components!$F$4:$F$989,0),0),"Enter the component code on the left")</f>
        <v>teachers’ and leaders’ development</v>
      </c>
      <c r="F151" s="140">
        <v>2</v>
      </c>
      <c r="G151" s="178" t="str">
        <f t="array" ref="G151">IF(COUNTIFS(Components!$H$4:$H$989,F151, Components!$C$4:$C$989,D151,Components!$B$4:$B$989,B151)&gt;0,INDEX(Components!$I$4:$I$989, MATCH(B151&amp;D151&amp;F151,Components!$B$4:$B$989&amp;Components!$C$4:$C$989&amp;Components!$H$4:$H$989,0),0),"")</f>
        <v>teachers' training and professional development</v>
      </c>
      <c r="H151" s="138" t="s">
        <v>1359</v>
      </c>
      <c r="I151" s="138" t="s">
        <v>1509</v>
      </c>
      <c r="J151" s="141" t="s">
        <v>1233</v>
      </c>
      <c r="K151" s="141" t="s">
        <v>1234</v>
      </c>
      <c r="L151" s="181"/>
      <c r="M151" s="181">
        <v>1000</v>
      </c>
      <c r="N151" s="181">
        <v>1000</v>
      </c>
      <c r="O151" s="181">
        <v>1000</v>
      </c>
      <c r="P151" s="181">
        <v>1000</v>
      </c>
      <c r="Q151" s="202">
        <f t="shared" si="16"/>
        <v>4000</v>
      </c>
      <c r="R151" s="206">
        <v>6000</v>
      </c>
      <c r="S151" s="202">
        <f t="shared" si="17"/>
        <v>0</v>
      </c>
      <c r="T151" s="202">
        <f t="shared" si="18"/>
        <v>6000000</v>
      </c>
      <c r="U151" s="202">
        <f t="shared" si="19"/>
        <v>6000000</v>
      </c>
      <c r="V151" s="202">
        <f t="shared" si="20"/>
        <v>6000000</v>
      </c>
      <c r="W151" s="202">
        <f t="shared" si="21"/>
        <v>6000000</v>
      </c>
      <c r="X151" s="202">
        <f t="shared" si="15"/>
        <v>24000000</v>
      </c>
      <c r="Y151" s="180" t="s">
        <v>645</v>
      </c>
      <c r="Z151" s="203" t="str">
        <f>IF(Y151&gt;0, INDEX([9]KPI!$B$2:$B$150, MATCH(Y151, [9]KPI!$A$2:$A$150, 0)), "Enter KPI Reference No. to the left")</f>
        <v>Teachers in Grades 1-12 that are licensed</v>
      </c>
      <c r="AA151" s="180" t="s">
        <v>1032</v>
      </c>
      <c r="AB151" s="213" t="s">
        <v>769</v>
      </c>
      <c r="AC151" s="137"/>
    </row>
    <row r="152" spans="1:29" ht="60" x14ac:dyDescent="0.2">
      <c r="A152" s="177">
        <v>150</v>
      </c>
      <c r="B152" s="140">
        <v>2</v>
      </c>
      <c r="C152" s="178" t="str">
        <f>IF(COUNTIF(Components!$E$4:$E$989,B152)&gt;0,INDEX(Components!$G$4:$G$989, MATCH(B152,Components!$E$4:$E$989, 0)),"Enter valid code to the left")</f>
        <v>General education quality</v>
      </c>
      <c r="D152" s="140">
        <v>1</v>
      </c>
      <c r="E152" s="178" t="str">
        <f t="array" ref="E152">IF(COUNTIFS(Components!$F$4:$F$989,D152,Components!$B$4:$B$989,B152)&gt;0,INDEX(Components!$G$4:$G$989, MATCH(B152&amp;D152,Components!$B$4:$B$989&amp;Components!$F$4:$F$989,0),0),"Enter the component code on the left")</f>
        <v>teachers’ and leaders’ development</v>
      </c>
      <c r="F152" s="140">
        <v>2</v>
      </c>
      <c r="G152" s="178" t="str">
        <f t="array" ref="G152">IF(COUNTIFS(Components!$H$4:$H$989,F152, Components!$C$4:$C$989,D152,Components!$B$4:$B$989,B152)&gt;0,INDEX(Components!$I$4:$I$989, MATCH(B152&amp;D152&amp;F152,Components!$B$4:$B$989&amp;Components!$C$4:$C$989&amp;Components!$H$4:$H$989,0),0),"")</f>
        <v>teachers' training and professional development</v>
      </c>
      <c r="H152" s="138" t="s">
        <v>1359</v>
      </c>
      <c r="I152" s="138" t="s">
        <v>1510</v>
      </c>
      <c r="J152" s="141" t="s">
        <v>1511</v>
      </c>
      <c r="K152" s="141" t="s">
        <v>1512</v>
      </c>
      <c r="L152" s="181">
        <v>17</v>
      </c>
      <c r="M152" s="181">
        <v>90</v>
      </c>
      <c r="N152" s="181">
        <v>90</v>
      </c>
      <c r="O152" s="181"/>
      <c r="P152" s="181"/>
      <c r="Q152" s="202">
        <f t="shared" si="16"/>
        <v>197</v>
      </c>
      <c r="R152" s="206">
        <v>6000</v>
      </c>
      <c r="S152" s="202">
        <f t="shared" si="17"/>
        <v>102000</v>
      </c>
      <c r="T152" s="202">
        <f t="shared" si="18"/>
        <v>540000</v>
      </c>
      <c r="U152" s="202">
        <f t="shared" si="19"/>
        <v>540000</v>
      </c>
      <c r="V152" s="202">
        <f t="shared" si="20"/>
        <v>0</v>
      </c>
      <c r="W152" s="202">
        <f t="shared" si="21"/>
        <v>0</v>
      </c>
      <c r="X152" s="202">
        <f t="shared" si="15"/>
        <v>1182000</v>
      </c>
      <c r="Y152" s="180" t="s">
        <v>645</v>
      </c>
      <c r="Z152" s="203" t="str">
        <f>IF(Y152&gt;0, INDEX([9]KPI!$B$2:$B$150, MATCH(Y152, [9]KPI!$A$2:$A$150, 0)), "Enter KPI Reference No. to the left")</f>
        <v>Teachers in Grades 1-12 that are licensed</v>
      </c>
      <c r="AA152" s="180" t="s">
        <v>1032</v>
      </c>
      <c r="AB152" s="213" t="s">
        <v>1361</v>
      </c>
      <c r="AC152" s="137"/>
    </row>
    <row r="153" spans="1:29" ht="48" x14ac:dyDescent="0.2">
      <c r="A153" s="177">
        <v>151</v>
      </c>
      <c r="B153" s="140">
        <v>2</v>
      </c>
      <c r="C153" s="178" t="str">
        <f>IF(COUNTIF(Components!$E$4:$E$989,B153)&gt;0,INDEX(Components!$G$4:$G$989, MATCH(B153,Components!$E$4:$E$989, 0)),"Enter valid code to the left")</f>
        <v>General education quality</v>
      </c>
      <c r="D153" s="140">
        <v>1</v>
      </c>
      <c r="E153" s="178" t="str">
        <f t="array" ref="E153">IF(COUNTIFS(Components!$F$4:$F$989,D153,Components!$B$4:$B$989,B153)&gt;0,INDEX(Components!$G$4:$G$989, MATCH(B153&amp;D153,Components!$B$4:$B$989&amp;Components!$F$4:$F$989,0),0),"Enter the component code on the left")</f>
        <v>teachers’ and leaders’ development</v>
      </c>
      <c r="F153" s="140">
        <v>2</v>
      </c>
      <c r="G153" s="178" t="str">
        <f t="array" ref="G153">IF(COUNTIFS(Components!$H$4:$H$989,F153, Components!$C$4:$C$989,D153,Components!$B$4:$B$989,B153)&gt;0,INDEX(Components!$I$4:$I$989, MATCH(B153&amp;D153&amp;F153,Components!$B$4:$B$989&amp;Components!$C$4:$C$989&amp;Components!$H$4:$H$989,0),0),"")</f>
        <v>teachers' training and professional development</v>
      </c>
      <c r="H153" s="138" t="s">
        <v>1359</v>
      </c>
      <c r="I153" s="138" t="s">
        <v>1513</v>
      </c>
      <c r="J153" s="141" t="s">
        <v>1514</v>
      </c>
      <c r="K153" s="141" t="s">
        <v>1515</v>
      </c>
      <c r="L153" s="181"/>
      <c r="M153" s="181">
        <v>120</v>
      </c>
      <c r="N153" s="181">
        <v>120</v>
      </c>
      <c r="O153" s="181"/>
      <c r="P153" s="181"/>
      <c r="Q153" s="202">
        <f t="shared" si="16"/>
        <v>240</v>
      </c>
      <c r="R153" s="206">
        <v>6000</v>
      </c>
      <c r="S153" s="202">
        <f t="shared" si="17"/>
        <v>0</v>
      </c>
      <c r="T153" s="202">
        <f t="shared" si="18"/>
        <v>720000</v>
      </c>
      <c r="U153" s="202">
        <f t="shared" si="19"/>
        <v>720000</v>
      </c>
      <c r="V153" s="202">
        <f t="shared" si="20"/>
        <v>0</v>
      </c>
      <c r="W153" s="202">
        <f t="shared" si="21"/>
        <v>0</v>
      </c>
      <c r="X153" s="202">
        <f t="shared" si="15"/>
        <v>1440000</v>
      </c>
      <c r="Y153" s="180" t="s">
        <v>645</v>
      </c>
      <c r="Z153" s="203" t="str">
        <f>IF(Y153&gt;0, INDEX([9]KPI!$B$2:$B$150, MATCH(Y153, [9]KPI!$A$2:$A$150, 0)), "Enter KPI Reference No. to the left")</f>
        <v>Teachers in Grades 1-12 that are licensed</v>
      </c>
      <c r="AA153" s="180" t="s">
        <v>1032</v>
      </c>
      <c r="AB153" s="213" t="s">
        <v>1361</v>
      </c>
      <c r="AC153" s="137"/>
    </row>
    <row r="154" spans="1:29" ht="48" x14ac:dyDescent="0.2">
      <c r="A154" s="177">
        <v>152</v>
      </c>
      <c r="B154" s="140">
        <v>2</v>
      </c>
      <c r="C154" s="178" t="str">
        <f>IF(COUNTIF(Components!$E$4:$E$989,B154)&gt;0,INDEX(Components!$G$4:$G$989, MATCH(B154,Components!$E$4:$E$989, 0)),"Enter valid code to the left")</f>
        <v>General education quality</v>
      </c>
      <c r="D154" s="140">
        <v>1</v>
      </c>
      <c r="E154" s="178" t="str">
        <f t="array" ref="E154">IF(COUNTIFS(Components!$F$4:$F$989,D154,Components!$B$4:$B$989,B154)&gt;0,INDEX(Components!$G$4:$G$989, MATCH(B154&amp;D154,Components!$B$4:$B$989&amp;Components!$F$4:$F$989,0),0),"Enter the component code on the left")</f>
        <v>teachers’ and leaders’ development</v>
      </c>
      <c r="F154" s="140">
        <v>2</v>
      </c>
      <c r="G154" s="178" t="str">
        <f t="array" ref="G154">IF(COUNTIFS(Components!$H$4:$H$989,F154, Components!$C$4:$C$989,D154,Components!$B$4:$B$989,B154)&gt;0,INDEX(Components!$I$4:$I$989, MATCH(B154&amp;D154&amp;F154,Components!$B$4:$B$989&amp;Components!$C$4:$C$989&amp;Components!$H$4:$H$989,0),0),"")</f>
        <v>teachers' training and professional development</v>
      </c>
      <c r="H154" s="138" t="s">
        <v>1359</v>
      </c>
      <c r="I154" s="138" t="s">
        <v>1516</v>
      </c>
      <c r="J154" s="141" t="s">
        <v>1233</v>
      </c>
      <c r="K154" s="141" t="s">
        <v>1234</v>
      </c>
      <c r="L154" s="181"/>
      <c r="M154" s="181">
        <v>1000</v>
      </c>
      <c r="N154" s="181">
        <v>1000</v>
      </c>
      <c r="O154" s="181">
        <v>1000</v>
      </c>
      <c r="P154" s="181">
        <v>1000</v>
      </c>
      <c r="Q154" s="202">
        <f t="shared" si="16"/>
        <v>4000</v>
      </c>
      <c r="R154" s="206">
        <v>6000</v>
      </c>
      <c r="S154" s="202">
        <f t="shared" si="17"/>
        <v>0</v>
      </c>
      <c r="T154" s="202">
        <f t="shared" si="18"/>
        <v>6000000</v>
      </c>
      <c r="U154" s="202">
        <f t="shared" si="19"/>
        <v>6000000</v>
      </c>
      <c r="V154" s="202">
        <f t="shared" si="20"/>
        <v>6000000</v>
      </c>
      <c r="W154" s="202">
        <f t="shared" si="21"/>
        <v>6000000</v>
      </c>
      <c r="X154" s="202">
        <f t="shared" si="15"/>
        <v>24000000</v>
      </c>
      <c r="Y154" s="180" t="s">
        <v>645</v>
      </c>
      <c r="Z154" s="203" t="str">
        <f>IF(Y154&gt;0, INDEX([9]KPI!$B$2:$B$150, MATCH(Y154, [9]KPI!$A$2:$A$150, 0)), "Enter KPI Reference No. to the left")</f>
        <v>Teachers in Grades 1-12 that are licensed</v>
      </c>
      <c r="AA154" s="180" t="s">
        <v>1032</v>
      </c>
      <c r="AB154" s="213" t="s">
        <v>769</v>
      </c>
      <c r="AC154" s="137"/>
    </row>
    <row r="155" spans="1:29" ht="48" x14ac:dyDescent="0.2">
      <c r="A155" s="177">
        <v>153</v>
      </c>
      <c r="B155" s="140">
        <v>2</v>
      </c>
      <c r="C155" s="178" t="str">
        <f>IF(COUNTIF(Components!$E$4:$E$989,B155)&gt;0,INDEX(Components!$G$4:$G$989, MATCH(B155,Components!$E$4:$E$989, 0)),"Enter valid code to the left")</f>
        <v>General education quality</v>
      </c>
      <c r="D155" s="140">
        <v>1</v>
      </c>
      <c r="E155" s="178" t="str">
        <f t="array" ref="E155">IF(COUNTIFS(Components!$F$4:$F$989,D155,Components!$B$4:$B$989,B155)&gt;0,INDEX(Components!$G$4:$G$989, MATCH(B155&amp;D155,Components!$B$4:$B$989&amp;Components!$F$4:$F$989,0),0),"Enter the component code on the left")</f>
        <v>teachers’ and leaders’ development</v>
      </c>
      <c r="F155" s="140">
        <v>2</v>
      </c>
      <c r="G155" s="178" t="str">
        <f t="array" ref="G155">IF(COUNTIFS(Components!$H$4:$H$989,F155, Components!$C$4:$C$989,D155,Components!$B$4:$B$989,B155)&gt;0,INDEX(Components!$I$4:$I$989, MATCH(B155&amp;D155&amp;F155,Components!$B$4:$B$989&amp;Components!$C$4:$C$989&amp;Components!$H$4:$H$989,0),0),"")</f>
        <v>teachers' training and professional development</v>
      </c>
      <c r="H155" s="138" t="s">
        <v>1359</v>
      </c>
      <c r="I155" s="138" t="s">
        <v>1517</v>
      </c>
      <c r="J155" s="141" t="s">
        <v>1233</v>
      </c>
      <c r="K155" s="141" t="s">
        <v>1234</v>
      </c>
      <c r="L155" s="181"/>
      <c r="M155" s="181">
        <v>1500</v>
      </c>
      <c r="N155" s="181">
        <v>1500</v>
      </c>
      <c r="O155" s="181">
        <v>1500</v>
      </c>
      <c r="P155" s="181">
        <v>1500</v>
      </c>
      <c r="Q155" s="202">
        <f t="shared" si="16"/>
        <v>6000</v>
      </c>
      <c r="R155" s="206">
        <v>6000</v>
      </c>
      <c r="S155" s="202">
        <f t="shared" si="17"/>
        <v>0</v>
      </c>
      <c r="T155" s="202">
        <f t="shared" si="18"/>
        <v>9000000</v>
      </c>
      <c r="U155" s="202">
        <f t="shared" si="19"/>
        <v>9000000</v>
      </c>
      <c r="V155" s="202">
        <f t="shared" si="20"/>
        <v>9000000</v>
      </c>
      <c r="W155" s="202">
        <f t="shared" si="21"/>
        <v>9000000</v>
      </c>
      <c r="X155" s="202">
        <f t="shared" si="15"/>
        <v>36000000</v>
      </c>
      <c r="Y155" s="180" t="s">
        <v>645</v>
      </c>
      <c r="Z155" s="203" t="str">
        <f>IF(Y155&gt;0, INDEX([9]KPI!$B$2:$B$150, MATCH(Y155, [9]KPI!$A$2:$A$150, 0)), "Enter KPI Reference No. to the left")</f>
        <v>Teachers in Grades 1-12 that are licensed</v>
      </c>
      <c r="AA155" s="180" t="s">
        <v>1032</v>
      </c>
      <c r="AB155" s="213" t="s">
        <v>769</v>
      </c>
      <c r="AC155" s="137"/>
    </row>
    <row r="156" spans="1:29" ht="48" x14ac:dyDescent="0.2">
      <c r="A156" s="177">
        <v>154</v>
      </c>
      <c r="B156" s="140">
        <v>2</v>
      </c>
      <c r="C156" s="178" t="str">
        <f>IF(COUNTIF(Components!$E$4:$E$989,B156)&gt;0,INDEX(Components!$G$4:$G$989, MATCH(B156,Components!$E$4:$E$989, 0)),"Enter valid code to the left")</f>
        <v>General education quality</v>
      </c>
      <c r="D156" s="140">
        <v>1</v>
      </c>
      <c r="E156" s="178" t="str">
        <f t="array" ref="E156">IF(COUNTIFS(Components!$F$4:$F$989,D156,Components!$B$4:$B$989,B156)&gt;0,INDEX(Components!$G$4:$G$989, MATCH(B156&amp;D156,Components!$B$4:$B$989&amp;Components!$F$4:$F$989,0),0),"Enter the component code on the left")</f>
        <v>teachers’ and leaders’ development</v>
      </c>
      <c r="F156" s="140">
        <v>2</v>
      </c>
      <c r="G156" s="178" t="str">
        <f t="array" ref="G156">IF(COUNTIFS(Components!$H$4:$H$989,F156, Components!$C$4:$C$989,D156,Components!$B$4:$B$989,B156)&gt;0,INDEX(Components!$I$4:$I$989, MATCH(B156&amp;D156&amp;F156,Components!$B$4:$B$989&amp;Components!$C$4:$C$989&amp;Components!$H$4:$H$989,0),0),"")</f>
        <v>teachers' training and professional development</v>
      </c>
      <c r="H156" s="138" t="s">
        <v>1908</v>
      </c>
      <c r="I156" s="138" t="s">
        <v>1909</v>
      </c>
      <c r="J156" s="141" t="s">
        <v>1910</v>
      </c>
      <c r="K156" s="141" t="s">
        <v>1911</v>
      </c>
      <c r="L156" s="181">
        <v>0</v>
      </c>
      <c r="M156" s="181">
        <v>1</v>
      </c>
      <c r="N156" s="181">
        <v>0</v>
      </c>
      <c r="O156" s="181">
        <v>0</v>
      </c>
      <c r="P156" s="181">
        <v>0</v>
      </c>
      <c r="Q156" s="202">
        <f t="shared" si="16"/>
        <v>1</v>
      </c>
      <c r="R156" s="206">
        <v>248800</v>
      </c>
      <c r="S156" s="202">
        <f t="shared" si="17"/>
        <v>0</v>
      </c>
      <c r="T156" s="202">
        <f t="shared" si="18"/>
        <v>248800</v>
      </c>
      <c r="U156" s="202">
        <f t="shared" si="19"/>
        <v>0</v>
      </c>
      <c r="V156" s="202">
        <f t="shared" si="20"/>
        <v>0</v>
      </c>
      <c r="W156" s="202">
        <f t="shared" si="21"/>
        <v>0</v>
      </c>
      <c r="X156" s="202">
        <f t="shared" si="15"/>
        <v>248800</v>
      </c>
      <c r="Y156" s="180" t="s">
        <v>645</v>
      </c>
      <c r="Z156" s="203" t="s">
        <v>463</v>
      </c>
      <c r="AA156" s="180" t="s">
        <v>3331</v>
      </c>
      <c r="AB156" s="213" t="s">
        <v>3300</v>
      </c>
      <c r="AC156" s="137" t="s">
        <v>1912</v>
      </c>
    </row>
    <row r="157" spans="1:29" ht="48" x14ac:dyDescent="0.2">
      <c r="A157" s="177">
        <v>155</v>
      </c>
      <c r="B157" s="140">
        <v>2</v>
      </c>
      <c r="C157" s="178" t="str">
        <f>IF(COUNTIF(Components!$E$4:$E$989,B157)&gt;0,INDEX(Components!$G$4:$G$989, MATCH(B157,Components!$E$4:$E$989, 0)),"Enter valid code to the left")</f>
        <v>General education quality</v>
      </c>
      <c r="D157" s="140">
        <v>1</v>
      </c>
      <c r="E157" s="178" t="str">
        <f t="array" ref="E157">IF(COUNTIFS(Components!$F$4:$F$989,D157,Components!$B$4:$B$989,B157)&gt;0,INDEX(Components!$G$4:$G$989, MATCH(B157&amp;D157,Components!$B$4:$B$989&amp;Components!$F$4:$F$989,0),0),"Enter the component code on the left")</f>
        <v>teachers’ and leaders’ development</v>
      </c>
      <c r="F157" s="140">
        <v>2</v>
      </c>
      <c r="G157" s="178" t="str">
        <f t="array" ref="G157">IF(COUNTIFS(Components!$H$4:$H$989,F157, Components!$C$4:$C$989,D157,Components!$B$4:$B$989,B157)&gt;0,INDEX(Components!$I$4:$I$989, MATCH(B157&amp;D157&amp;F157,Components!$B$4:$B$989&amp;Components!$C$4:$C$989&amp;Components!$H$4:$H$989,0),0),"")</f>
        <v>teachers' training and professional development</v>
      </c>
      <c r="H157" s="138" t="s">
        <v>1908</v>
      </c>
      <c r="I157" s="138" t="s">
        <v>1913</v>
      </c>
      <c r="J157" s="141" t="s">
        <v>1910</v>
      </c>
      <c r="K157" s="141" t="s">
        <v>1911</v>
      </c>
      <c r="L157" s="181">
        <v>0</v>
      </c>
      <c r="M157" s="181">
        <v>12</v>
      </c>
      <c r="N157" s="181">
        <v>8</v>
      </c>
      <c r="O157" s="181">
        <v>0</v>
      </c>
      <c r="P157" s="181">
        <v>0</v>
      </c>
      <c r="Q157" s="202">
        <f t="shared" si="16"/>
        <v>20</v>
      </c>
      <c r="R157" s="206">
        <v>29200</v>
      </c>
      <c r="S157" s="202">
        <f t="shared" si="17"/>
        <v>0</v>
      </c>
      <c r="T157" s="202">
        <f t="shared" si="18"/>
        <v>350400</v>
      </c>
      <c r="U157" s="202">
        <f t="shared" si="19"/>
        <v>233600</v>
      </c>
      <c r="V157" s="202">
        <f t="shared" si="20"/>
        <v>0</v>
      </c>
      <c r="W157" s="202">
        <f t="shared" si="21"/>
        <v>0</v>
      </c>
      <c r="X157" s="202">
        <f t="shared" si="15"/>
        <v>584000</v>
      </c>
      <c r="Y157" s="180" t="s">
        <v>645</v>
      </c>
      <c r="Z157" s="203" t="str">
        <f>IF(Y157&gt;0,INDEX([10]KPI!$B$2:$B$61, MATCH(Y157,[10]KPI!$A$2:$A$61, 0)),"Enter KPI Reference No. to the left")</f>
        <v>Teachers in Grades 1-12 that are licensed</v>
      </c>
      <c r="AA157" s="180" t="s">
        <v>1032</v>
      </c>
      <c r="AB157" s="213" t="s">
        <v>1914</v>
      </c>
      <c r="AC157" s="137" t="s">
        <v>1915</v>
      </c>
    </row>
    <row r="158" spans="1:29" ht="60" x14ac:dyDescent="0.2">
      <c r="A158" s="177">
        <v>156</v>
      </c>
      <c r="B158" s="140">
        <v>2</v>
      </c>
      <c r="C158" s="178" t="str">
        <f>IF(COUNTIF(Components!$E$4:$E$989,B158)&gt;0,INDEX(Components!$G$4:$G$989, MATCH(B158,Components!$E$4:$E$989, 0)),"Enter valid code to the left")</f>
        <v>General education quality</v>
      </c>
      <c r="D158" s="140">
        <v>1</v>
      </c>
      <c r="E158" s="178" t="str">
        <f t="array" ref="E158">IF(COUNTIFS(Components!$F$4:$F$989,D158,Components!$B$4:$B$989,B158)&gt;0,INDEX(Components!$G$4:$G$989, MATCH(B158&amp;D158,Components!$B$4:$B$989&amp;Components!$F$4:$F$989,0),0),"Enter the component code on the left")</f>
        <v>teachers’ and leaders’ development</v>
      </c>
      <c r="F158" s="140">
        <v>2</v>
      </c>
      <c r="G158" s="178" t="str">
        <f t="array" ref="G158">IF(COUNTIFS(Components!$H$4:$H$989,F158, Components!$C$4:$C$989,D158,Components!$B$4:$B$989,B158)&gt;0,INDEX(Components!$I$4:$I$989, MATCH(B158&amp;D158&amp;F158,Components!$B$4:$B$989&amp;Components!$C$4:$C$989&amp;Components!$H$4:$H$989,0),0),"")</f>
        <v>teachers' training and professional development</v>
      </c>
      <c r="H158" s="138" t="s">
        <v>1908</v>
      </c>
      <c r="I158" s="138" t="s">
        <v>1916</v>
      </c>
      <c r="J158" s="141" t="s">
        <v>1917</v>
      </c>
      <c r="K158" s="141" t="s">
        <v>1918</v>
      </c>
      <c r="L158" s="181">
        <v>0</v>
      </c>
      <c r="M158" s="181">
        <v>300</v>
      </c>
      <c r="N158" s="181">
        <v>300</v>
      </c>
      <c r="O158" s="181">
        <v>0</v>
      </c>
      <c r="P158" s="181">
        <v>0</v>
      </c>
      <c r="Q158" s="202">
        <f t="shared" si="16"/>
        <v>600</v>
      </c>
      <c r="R158" s="206">
        <v>6000</v>
      </c>
      <c r="S158" s="202">
        <f t="shared" si="17"/>
        <v>0</v>
      </c>
      <c r="T158" s="202">
        <f t="shared" si="18"/>
        <v>1800000</v>
      </c>
      <c r="U158" s="202">
        <f t="shared" si="19"/>
        <v>1800000</v>
      </c>
      <c r="V158" s="202">
        <f t="shared" si="20"/>
        <v>0</v>
      </c>
      <c r="W158" s="202">
        <f t="shared" si="21"/>
        <v>0</v>
      </c>
      <c r="X158" s="202">
        <f t="shared" si="15"/>
        <v>3600000</v>
      </c>
      <c r="Y158" s="180" t="s">
        <v>645</v>
      </c>
      <c r="Z158" s="203" t="str">
        <f>IF(Y158&gt;0,INDEX([10]KPI!$B$2:$B$61, MATCH(Y158,[10]KPI!$A$2:$A$61, 0)),"Enter KPI Reference No. to the left")</f>
        <v>Teachers in Grades 1-12 that are licensed</v>
      </c>
      <c r="AA158" s="180" t="s">
        <v>1032</v>
      </c>
      <c r="AB158" s="213" t="s">
        <v>1914</v>
      </c>
      <c r="AC158" s="137" t="s">
        <v>1919</v>
      </c>
    </row>
    <row r="159" spans="1:29" ht="48" x14ac:dyDescent="0.2">
      <c r="A159" s="177">
        <v>157</v>
      </c>
      <c r="B159" s="140">
        <v>2</v>
      </c>
      <c r="C159" s="178" t="str">
        <f>IF(COUNTIF(Components!$E$4:$E$989,B159)&gt;0,INDEX(Components!$G$4:$G$989, MATCH(B159,Components!$E$4:$E$989, 0)),"Enter valid code to the left")</f>
        <v>General education quality</v>
      </c>
      <c r="D159" s="140">
        <v>1</v>
      </c>
      <c r="E159" s="178" t="str">
        <f t="array" ref="E159">IF(COUNTIFS(Components!$F$4:$F$989,D159,Components!$B$4:$B$989,B159)&gt;0,INDEX(Components!$G$4:$G$989, MATCH(B159&amp;D159,Components!$B$4:$B$989&amp;Components!$F$4:$F$989,0),0),"Enter the component code on the left")</f>
        <v>teachers’ and leaders’ development</v>
      </c>
      <c r="F159" s="140">
        <v>2</v>
      </c>
      <c r="G159" s="178" t="str">
        <f t="array" ref="G159">IF(COUNTIFS(Components!$H$4:$H$989,F159, Components!$C$4:$C$989,D159,Components!$B$4:$B$989,B159)&gt;0,INDEX(Components!$I$4:$I$989, MATCH(B159&amp;D159&amp;F159,Components!$B$4:$B$989&amp;Components!$C$4:$C$989&amp;Components!$H$4:$H$989,0),0),"")</f>
        <v>teachers' training and professional development</v>
      </c>
      <c r="H159" s="138" t="s">
        <v>1908</v>
      </c>
      <c r="I159" s="138" t="s">
        <v>1920</v>
      </c>
      <c r="J159" s="141" t="s">
        <v>1921</v>
      </c>
      <c r="K159" s="141" t="s">
        <v>1922</v>
      </c>
      <c r="L159" s="181">
        <v>0</v>
      </c>
      <c r="M159" s="181">
        <v>0</v>
      </c>
      <c r="N159" s="181">
        <v>2</v>
      </c>
      <c r="O159" s="181">
        <v>2</v>
      </c>
      <c r="P159" s="181">
        <v>0</v>
      </c>
      <c r="Q159" s="202">
        <f t="shared" si="16"/>
        <v>4</v>
      </c>
      <c r="R159" s="206">
        <v>292000</v>
      </c>
      <c r="S159" s="202">
        <f t="shared" si="17"/>
        <v>0</v>
      </c>
      <c r="T159" s="202">
        <f t="shared" si="18"/>
        <v>0</v>
      </c>
      <c r="U159" s="202">
        <f t="shared" si="19"/>
        <v>584000</v>
      </c>
      <c r="V159" s="202">
        <f t="shared" si="20"/>
        <v>584000</v>
      </c>
      <c r="W159" s="202">
        <f t="shared" si="21"/>
        <v>0</v>
      </c>
      <c r="X159" s="202">
        <f t="shared" si="15"/>
        <v>1168000</v>
      </c>
      <c r="Y159" s="180" t="s">
        <v>645</v>
      </c>
      <c r="Z159" s="203" t="str">
        <f>IF(Y159&gt;0,INDEX([10]KPI!$B$2:$B$61, MATCH(Y159,[10]KPI!$A$2:$A$61, 0)),"Enter KPI Reference No. to the left")</f>
        <v>Teachers in Grades 1-12 that are licensed</v>
      </c>
      <c r="AA159" s="180" t="s">
        <v>1032</v>
      </c>
      <c r="AB159" s="213" t="s">
        <v>1914</v>
      </c>
      <c r="AC159" s="137" t="s">
        <v>1923</v>
      </c>
    </row>
    <row r="160" spans="1:29" ht="60" x14ac:dyDescent="0.2">
      <c r="A160" s="177">
        <v>158</v>
      </c>
      <c r="B160" s="140">
        <v>2</v>
      </c>
      <c r="C160" s="178" t="str">
        <f>IF(COUNTIF(Components!$E$4:$E$989,B160)&gt;0,INDEX(Components!$G$4:$G$989, MATCH(B160,Components!$E$4:$E$989, 0)),"Enter valid code to the left")</f>
        <v>General education quality</v>
      </c>
      <c r="D160" s="140">
        <v>1</v>
      </c>
      <c r="E160" s="178" t="str">
        <f t="array" ref="E160">IF(COUNTIFS(Components!$F$4:$F$989,D160,Components!$B$4:$B$989,B160)&gt;0,INDEX(Components!$G$4:$G$989, MATCH(B160&amp;D160,Components!$B$4:$B$989&amp;Components!$F$4:$F$989,0),0),"Enter the component code on the left")</f>
        <v>teachers’ and leaders’ development</v>
      </c>
      <c r="F160" s="140">
        <v>2</v>
      </c>
      <c r="G160" s="178" t="str">
        <f t="array" ref="G160">IF(COUNTIFS(Components!$H$4:$H$989,F160, Components!$C$4:$C$989,D160,Components!$B$4:$B$989,B160)&gt;0,INDEX(Components!$I$4:$I$989, MATCH(B160&amp;D160&amp;F160,Components!$B$4:$B$989&amp;Components!$C$4:$C$989&amp;Components!$H$4:$H$989,0),0),"")</f>
        <v>teachers' training and professional development</v>
      </c>
      <c r="H160" s="138" t="s">
        <v>1908</v>
      </c>
      <c r="I160" s="138" t="s">
        <v>1924</v>
      </c>
      <c r="J160" s="141" t="s">
        <v>1917</v>
      </c>
      <c r="K160" s="141" t="s">
        <v>1918</v>
      </c>
      <c r="L160" s="181">
        <v>0</v>
      </c>
      <c r="M160" s="181">
        <v>0</v>
      </c>
      <c r="N160" s="181">
        <v>0</v>
      </c>
      <c r="O160" s="181">
        <v>300</v>
      </c>
      <c r="P160" s="181">
        <v>0</v>
      </c>
      <c r="Q160" s="202">
        <f t="shared" si="16"/>
        <v>300</v>
      </c>
      <c r="R160" s="206">
        <v>7000</v>
      </c>
      <c r="S160" s="202">
        <f t="shared" si="17"/>
        <v>0</v>
      </c>
      <c r="T160" s="202">
        <f t="shared" si="18"/>
        <v>0</v>
      </c>
      <c r="U160" s="202">
        <f t="shared" si="19"/>
        <v>0</v>
      </c>
      <c r="V160" s="202">
        <f t="shared" si="20"/>
        <v>2100000</v>
      </c>
      <c r="W160" s="202">
        <f t="shared" si="21"/>
        <v>0</v>
      </c>
      <c r="X160" s="202">
        <f t="shared" si="15"/>
        <v>2100000</v>
      </c>
      <c r="Y160" s="180" t="s">
        <v>645</v>
      </c>
      <c r="Z160" s="203" t="str">
        <f>IF(Y160&gt;0,INDEX([10]KPI!$B$2:$B$61, MATCH(Y160,[10]KPI!$A$2:$A$61, 0)),"Enter KPI Reference No. to the left")</f>
        <v>Teachers in Grades 1-12 that are licensed</v>
      </c>
      <c r="AA160" s="180" t="s">
        <v>1032</v>
      </c>
      <c r="AB160" s="213" t="s">
        <v>1914</v>
      </c>
      <c r="AC160" s="138" t="s">
        <v>1919</v>
      </c>
    </row>
    <row r="161" spans="1:29" ht="48" x14ac:dyDescent="0.2">
      <c r="A161" s="177">
        <v>159</v>
      </c>
      <c r="B161" s="140">
        <v>2</v>
      </c>
      <c r="C161" s="178" t="str">
        <f>IF(COUNTIF(Components!$E$4:$E$989,B161)&gt;0,INDEX(Components!$G$4:$G$989, MATCH(B161,Components!$E$4:$E$989, 0)),"Enter valid code to the left")</f>
        <v>General education quality</v>
      </c>
      <c r="D161" s="140">
        <v>1</v>
      </c>
      <c r="E161" s="178" t="str">
        <f t="array" ref="E161">IF(COUNTIFS(Components!$F$4:$F$989,D161,Components!$B$4:$B$989,B161)&gt;0,INDEX(Components!$G$4:$G$989, MATCH(B161&amp;D161,Components!$B$4:$B$989&amp;Components!$F$4:$F$989,0),0),"Enter the component code on the left")</f>
        <v>teachers’ and leaders’ development</v>
      </c>
      <c r="F161" s="140">
        <v>2</v>
      </c>
      <c r="G161" s="178" t="str">
        <f t="array" ref="G161">IF(COUNTIFS(Components!$H$4:$H$989,F161, Components!$C$4:$C$989,D161,Components!$B$4:$B$989,B161)&gt;0,INDEX(Components!$I$4:$I$989, MATCH(B161&amp;D161&amp;F161,Components!$B$4:$B$989&amp;Components!$C$4:$C$989&amp;Components!$H$4:$H$989,0),0),"")</f>
        <v>teachers' training and professional development</v>
      </c>
      <c r="H161" s="137" t="s">
        <v>1908</v>
      </c>
      <c r="I161" s="137" t="s">
        <v>1925</v>
      </c>
      <c r="J161" s="141" t="s">
        <v>1926</v>
      </c>
      <c r="K161" s="141" t="s">
        <v>1735</v>
      </c>
      <c r="L161" s="181">
        <v>0</v>
      </c>
      <c r="M161" s="181">
        <v>0</v>
      </c>
      <c r="N161" s="181">
        <v>0</v>
      </c>
      <c r="O161" s="181">
        <v>4</v>
      </c>
      <c r="P161" s="181">
        <v>0</v>
      </c>
      <c r="Q161" s="202">
        <f t="shared" si="16"/>
        <v>4</v>
      </c>
      <c r="R161" s="206">
        <v>333000</v>
      </c>
      <c r="S161" s="202">
        <f t="shared" si="17"/>
        <v>0</v>
      </c>
      <c r="T161" s="202">
        <f t="shared" si="18"/>
        <v>0</v>
      </c>
      <c r="U161" s="202">
        <f t="shared" si="19"/>
        <v>0</v>
      </c>
      <c r="V161" s="202">
        <f t="shared" si="20"/>
        <v>1332000</v>
      </c>
      <c r="W161" s="202">
        <f t="shared" si="21"/>
        <v>0</v>
      </c>
      <c r="X161" s="202">
        <f t="shared" si="15"/>
        <v>1332000</v>
      </c>
      <c r="Y161" s="180" t="s">
        <v>645</v>
      </c>
      <c r="Z161" s="203" t="str">
        <f>IF(Y161&gt;0,INDEX([10]KPI!$B$2:$B$61, MATCH(Y161,[10]KPI!$A$2:$A$61, 0)),"Enter KPI Reference No. to the left")</f>
        <v>Teachers in Grades 1-12 that are licensed</v>
      </c>
      <c r="AA161" s="180" t="s">
        <v>1032</v>
      </c>
      <c r="AB161" s="213" t="s">
        <v>769</v>
      </c>
      <c r="AC161" s="138"/>
    </row>
    <row r="162" spans="1:29" ht="48" x14ac:dyDescent="0.2">
      <c r="A162" s="177">
        <v>160</v>
      </c>
      <c r="B162" s="140">
        <v>2</v>
      </c>
      <c r="C162" s="178" t="str">
        <f>IF(COUNTIF(Components!$E$4:$E$989,B162)&gt;0,INDEX(Components!$G$4:$G$989, MATCH(B162,Components!$E$4:$E$989, 0)),"Enter valid code to the left")</f>
        <v>General education quality</v>
      </c>
      <c r="D162" s="140">
        <v>1</v>
      </c>
      <c r="E162" s="178" t="str">
        <f t="array" ref="E162">IF(COUNTIFS(Components!$F$4:$F$989,D162,Components!$B$4:$B$989,B162)&gt;0,INDEX(Components!$G$4:$G$989, MATCH(B162&amp;D162,Components!$B$4:$B$989&amp;Components!$F$4:$F$989,0),0),"Enter the component code on the left")</f>
        <v>teachers’ and leaders’ development</v>
      </c>
      <c r="F162" s="140">
        <v>2</v>
      </c>
      <c r="G162" s="178" t="str">
        <f t="array" ref="G162">IF(COUNTIFS(Components!$H$4:$H$989,F162, Components!$C$4:$C$989,D162,Components!$B$4:$B$989,B162)&gt;0,INDEX(Components!$I$4:$I$989, MATCH(B162&amp;D162&amp;F162,Components!$B$4:$B$989&amp;Components!$C$4:$C$989&amp;Components!$H$4:$H$989,0),0),"")</f>
        <v>teachers' training and professional development</v>
      </c>
      <c r="H162" s="138" t="s">
        <v>1908</v>
      </c>
      <c r="I162" s="138" t="s">
        <v>1927</v>
      </c>
      <c r="J162" s="141" t="s">
        <v>1926</v>
      </c>
      <c r="K162" s="141" t="s">
        <v>1928</v>
      </c>
      <c r="L162" s="181">
        <v>0</v>
      </c>
      <c r="M162" s="181">
        <v>0</v>
      </c>
      <c r="N162" s="181">
        <v>0</v>
      </c>
      <c r="O162" s="181">
        <v>1</v>
      </c>
      <c r="P162" s="181">
        <v>0</v>
      </c>
      <c r="Q162" s="202">
        <f t="shared" si="16"/>
        <v>1</v>
      </c>
      <c r="R162" s="206">
        <v>333000</v>
      </c>
      <c r="S162" s="202">
        <f t="shared" si="17"/>
        <v>0</v>
      </c>
      <c r="T162" s="202">
        <f t="shared" si="18"/>
        <v>0</v>
      </c>
      <c r="U162" s="202">
        <f t="shared" si="19"/>
        <v>0</v>
      </c>
      <c r="V162" s="202">
        <f t="shared" si="20"/>
        <v>333000</v>
      </c>
      <c r="W162" s="202">
        <f t="shared" si="21"/>
        <v>0</v>
      </c>
      <c r="X162" s="202">
        <f t="shared" si="15"/>
        <v>333000</v>
      </c>
      <c r="Y162" s="180" t="s">
        <v>645</v>
      </c>
      <c r="Z162" s="203" t="str">
        <f>IF(Y162&gt;0,INDEX([10]KPI!$B$2:$B$61, MATCH(Y162,[10]KPI!$A$2:$A$61, 0)),"Enter KPI Reference No. to the left")</f>
        <v>Teachers in Grades 1-12 that are licensed</v>
      </c>
      <c r="AA162" s="180" t="s">
        <v>1032</v>
      </c>
      <c r="AB162" s="213" t="s">
        <v>769</v>
      </c>
      <c r="AC162" s="138"/>
    </row>
    <row r="163" spans="1:29" ht="48" x14ac:dyDescent="0.2">
      <c r="A163" s="177">
        <v>161</v>
      </c>
      <c r="B163" s="140">
        <v>2</v>
      </c>
      <c r="C163" s="178" t="str">
        <f>IF(COUNTIF(Components!$E$4:$E$989,B163)&gt;0,INDEX(Components!$G$4:$G$989, MATCH(B163,Components!$E$4:$E$989, 0)),"Enter valid code to the left")</f>
        <v>General education quality</v>
      </c>
      <c r="D163" s="140">
        <v>1</v>
      </c>
      <c r="E163" s="178" t="str">
        <f t="array" ref="E163">IF(COUNTIFS(Components!$F$4:$F$989,D163,Components!$B$4:$B$989,B163)&gt;0,INDEX(Components!$G$4:$G$989, MATCH(B163&amp;D163,Components!$B$4:$B$989&amp;Components!$F$4:$F$989,0),0),"Enter the component code on the left")</f>
        <v>teachers’ and leaders’ development</v>
      </c>
      <c r="F163" s="140">
        <v>2</v>
      </c>
      <c r="G163" s="178" t="str">
        <f t="array" ref="G163">IF(COUNTIFS(Components!$H$4:$H$989,F163, Components!$C$4:$C$989,D163,Components!$B$4:$B$989,B163)&gt;0,INDEX(Components!$I$4:$I$989, MATCH(B163&amp;D163&amp;F163,Components!$B$4:$B$989&amp;Components!$C$4:$C$989&amp;Components!$H$4:$H$989,0),0),"")</f>
        <v>teachers' training and professional development</v>
      </c>
      <c r="H163" s="138" t="s">
        <v>1908</v>
      </c>
      <c r="I163" s="138" t="s">
        <v>1929</v>
      </c>
      <c r="J163" s="141" t="s">
        <v>1926</v>
      </c>
      <c r="K163" s="141" t="s">
        <v>1928</v>
      </c>
      <c r="L163" s="181">
        <v>0</v>
      </c>
      <c r="M163" s="181">
        <v>0</v>
      </c>
      <c r="N163" s="181">
        <v>0</v>
      </c>
      <c r="O163" s="181">
        <v>7</v>
      </c>
      <c r="P163" s="181">
        <v>0</v>
      </c>
      <c r="Q163" s="202">
        <f t="shared" si="16"/>
        <v>7</v>
      </c>
      <c r="R163" s="206">
        <v>333000</v>
      </c>
      <c r="S163" s="202">
        <f t="shared" si="17"/>
        <v>0</v>
      </c>
      <c r="T163" s="202">
        <f t="shared" si="18"/>
        <v>0</v>
      </c>
      <c r="U163" s="202">
        <f t="shared" si="19"/>
        <v>0</v>
      </c>
      <c r="V163" s="202">
        <f t="shared" si="20"/>
        <v>2331000</v>
      </c>
      <c r="W163" s="202">
        <f t="shared" si="21"/>
        <v>0</v>
      </c>
      <c r="X163" s="202">
        <f t="shared" si="15"/>
        <v>2331000</v>
      </c>
      <c r="Y163" s="180" t="s">
        <v>645</v>
      </c>
      <c r="Z163" s="203" t="str">
        <f>IF(Y163&gt;0,INDEX([10]KPI!$B$2:$B$61, MATCH(Y163,[10]KPI!$A$2:$A$61, 0)),"Enter KPI Reference No. to the left")</f>
        <v>Teachers in Grades 1-12 that are licensed</v>
      </c>
      <c r="AA163" s="180" t="s">
        <v>1032</v>
      </c>
      <c r="AB163" s="213" t="s">
        <v>769</v>
      </c>
      <c r="AC163" s="138"/>
    </row>
    <row r="164" spans="1:29" ht="48" x14ac:dyDescent="0.2">
      <c r="A164" s="177">
        <v>162</v>
      </c>
      <c r="B164" s="140">
        <v>2</v>
      </c>
      <c r="C164" s="178" t="str">
        <f>IF(COUNTIF(Components!$E$4:$E$989,B164)&gt;0,INDEX(Components!$G$4:$G$989, MATCH(B164,Components!$E$4:$E$989, 0)),"Enter valid code to the left")</f>
        <v>General education quality</v>
      </c>
      <c r="D164" s="140">
        <v>1</v>
      </c>
      <c r="E164" s="178" t="str">
        <f t="array" ref="E164">IF(COUNTIFS(Components!$F$4:$F$989,D164,Components!$B$4:$B$989,B164)&gt;0,INDEX(Components!$G$4:$G$989, MATCH(B164&amp;D164,Components!$B$4:$B$989&amp;Components!$F$4:$F$989,0),0),"Enter the component code on the left")</f>
        <v>teachers’ and leaders’ development</v>
      </c>
      <c r="F164" s="140">
        <v>2</v>
      </c>
      <c r="G164" s="178" t="str">
        <f t="array" ref="G164">IF(COUNTIFS(Components!$H$4:$H$989,F164, Components!$C$4:$C$989,D164,Components!$B$4:$B$989,B164)&gt;0,INDEX(Components!$I$4:$I$989, MATCH(B164&amp;D164&amp;F164,Components!$B$4:$B$989&amp;Components!$C$4:$C$989&amp;Components!$H$4:$H$989,0),0),"")</f>
        <v>teachers' training and professional development</v>
      </c>
      <c r="H164" s="138" t="s">
        <v>1908</v>
      </c>
      <c r="I164" s="138" t="s">
        <v>1930</v>
      </c>
      <c r="J164" s="141" t="s">
        <v>1931</v>
      </c>
      <c r="K164" s="141" t="s">
        <v>1932</v>
      </c>
      <c r="L164" s="181">
        <v>0</v>
      </c>
      <c r="M164" s="181">
        <v>0</v>
      </c>
      <c r="N164" s="181">
        <v>0</v>
      </c>
      <c r="O164" s="181">
        <v>0</v>
      </c>
      <c r="P164" s="181">
        <v>128292</v>
      </c>
      <c r="Q164" s="202">
        <f t="shared" si="16"/>
        <v>128292</v>
      </c>
      <c r="R164" s="206">
        <v>50</v>
      </c>
      <c r="S164" s="202">
        <f t="shared" si="17"/>
        <v>0</v>
      </c>
      <c r="T164" s="202">
        <f t="shared" si="18"/>
        <v>0</v>
      </c>
      <c r="U164" s="202">
        <f t="shared" si="19"/>
        <v>0</v>
      </c>
      <c r="V164" s="202">
        <f t="shared" si="20"/>
        <v>0</v>
      </c>
      <c r="W164" s="202">
        <f t="shared" si="21"/>
        <v>6414600</v>
      </c>
      <c r="X164" s="202">
        <f t="shared" ref="X164:X227" si="22">S164+T164+U164+V164+W164</f>
        <v>6414600</v>
      </c>
      <c r="Y164" s="180" t="s">
        <v>645</v>
      </c>
      <c r="Z164" s="203" t="str">
        <f>IF(Y164&gt;0,INDEX([10]KPI!$B$2:$B$61, MATCH(Y164,[10]KPI!$A$2:$A$61, 0)),"Enter KPI Reference No. to the left")</f>
        <v>Teachers in Grades 1-12 that are licensed</v>
      </c>
      <c r="AA164" s="180" t="s">
        <v>1032</v>
      </c>
      <c r="AB164" s="213" t="s">
        <v>769</v>
      </c>
      <c r="AC164" s="137" t="s">
        <v>1933</v>
      </c>
    </row>
    <row r="165" spans="1:29" ht="72" x14ac:dyDescent="0.2">
      <c r="A165" s="177">
        <v>163</v>
      </c>
      <c r="B165" s="140">
        <v>2</v>
      </c>
      <c r="C165" s="178" t="str">
        <f>IF(COUNTIF(Components!$E$4:$E$989,B165)&gt;0,INDEX(Components!$G$4:$G$989, MATCH(B165,Components!$E$4:$E$989, 0)),"Enter valid code to the left")</f>
        <v>General education quality</v>
      </c>
      <c r="D165" s="140">
        <v>1</v>
      </c>
      <c r="E165" s="178" t="str">
        <f t="array" ref="E165">IF(COUNTIFS(Components!$F$4:$F$989,D165,Components!$B$4:$B$989,B165)&gt;0,INDEX(Components!$G$4:$G$989, MATCH(B165&amp;D165,Components!$B$4:$B$989&amp;Components!$F$4:$F$989,0),0),"Enter the component code on the left")</f>
        <v>teachers’ and leaders’ development</v>
      </c>
      <c r="F165" s="140">
        <v>2</v>
      </c>
      <c r="G165" s="178" t="str">
        <f t="array" ref="G165">IF(COUNTIFS(Components!$H$4:$H$989,F165, Components!$C$4:$C$989,D165,Components!$B$4:$B$989,B165)&gt;0,INDEX(Components!$I$4:$I$989, MATCH(B165&amp;D165&amp;F165,Components!$B$4:$B$989&amp;Components!$C$4:$C$989&amp;Components!$H$4:$H$989,0),0),"")</f>
        <v>teachers' training and professional development</v>
      </c>
      <c r="H165" s="137" t="s">
        <v>1908</v>
      </c>
      <c r="I165" s="137" t="s">
        <v>1934</v>
      </c>
      <c r="J165" s="141" t="s">
        <v>1935</v>
      </c>
      <c r="K165" s="141" t="s">
        <v>1936</v>
      </c>
      <c r="L165" s="181">
        <v>1</v>
      </c>
      <c r="M165" s="181">
        <v>1</v>
      </c>
      <c r="N165" s="181">
        <v>1</v>
      </c>
      <c r="O165" s="181">
        <v>1</v>
      </c>
      <c r="P165" s="181">
        <v>1</v>
      </c>
      <c r="Q165" s="202">
        <f t="shared" si="16"/>
        <v>5</v>
      </c>
      <c r="R165" s="206">
        <v>1473600</v>
      </c>
      <c r="S165" s="202">
        <f t="shared" si="17"/>
        <v>1473600</v>
      </c>
      <c r="T165" s="202">
        <f t="shared" si="18"/>
        <v>1473600</v>
      </c>
      <c r="U165" s="202">
        <f t="shared" si="19"/>
        <v>1473600</v>
      </c>
      <c r="V165" s="202">
        <f t="shared" si="20"/>
        <v>1473600</v>
      </c>
      <c r="W165" s="202">
        <f t="shared" si="21"/>
        <v>1473600</v>
      </c>
      <c r="X165" s="202">
        <f t="shared" si="22"/>
        <v>7368000</v>
      </c>
      <c r="Y165" s="180" t="s">
        <v>645</v>
      </c>
      <c r="Z165" s="203" t="str">
        <f>IF(Y165&gt;0,INDEX([10]KPI!$B$2:$B$61, MATCH(Y165,[10]KPI!$A$2:$A$61, 0)),"Enter KPI Reference No. to the left")</f>
        <v>Teachers in Grades 1-12 that are licensed</v>
      </c>
      <c r="AA165" s="180" t="s">
        <v>1032</v>
      </c>
      <c r="AB165" s="213" t="s">
        <v>1914</v>
      </c>
      <c r="AC165" s="137" t="s">
        <v>1937</v>
      </c>
    </row>
    <row r="166" spans="1:29" ht="60" x14ac:dyDescent="0.2">
      <c r="A166" s="177">
        <v>164</v>
      </c>
      <c r="B166" s="140">
        <v>2</v>
      </c>
      <c r="C166" s="178" t="str">
        <f>IF(COUNTIF(Components!$E$4:$E$989,B166)&gt;0,INDEX(Components!$G$4:$G$989, MATCH(B166,Components!$E$4:$E$989, 0)),"Enter valid code to the left")</f>
        <v>General education quality</v>
      </c>
      <c r="D166" s="140">
        <v>1</v>
      </c>
      <c r="E166" s="178" t="str">
        <f t="array" ref="E166">IF(COUNTIFS(Components!$F$4:$F$989,D166,Components!$B$4:$B$989,B166)&gt;0,INDEX(Components!$G$4:$G$989, MATCH(B166&amp;D166,Components!$B$4:$B$989&amp;Components!$F$4:$F$989,0),0),"Enter the component code on the left")</f>
        <v>teachers’ and leaders’ development</v>
      </c>
      <c r="F166" s="140">
        <v>2</v>
      </c>
      <c r="G166" s="178" t="str">
        <f t="array" ref="G166">IF(COUNTIFS(Components!$H$4:$H$989,F166, Components!$C$4:$C$989,D166,Components!$B$4:$B$989,B166)&gt;0,INDEX(Components!$I$4:$I$989, MATCH(B166&amp;D166&amp;F166,Components!$B$4:$B$989&amp;Components!$C$4:$C$989&amp;Components!$H$4:$H$989,0),0),"")</f>
        <v>teachers' training and professional development</v>
      </c>
      <c r="H166" s="138" t="s">
        <v>1908</v>
      </c>
      <c r="I166" s="138" t="s">
        <v>1938</v>
      </c>
      <c r="J166" s="141" t="s">
        <v>1939</v>
      </c>
      <c r="K166" s="141" t="s">
        <v>1936</v>
      </c>
      <c r="L166" s="181">
        <v>0</v>
      </c>
      <c r="M166" s="181">
        <v>11</v>
      </c>
      <c r="N166" s="181">
        <v>11</v>
      </c>
      <c r="O166" s="181">
        <v>11</v>
      </c>
      <c r="P166" s="181">
        <v>11</v>
      </c>
      <c r="Q166" s="202">
        <f t="shared" si="16"/>
        <v>44</v>
      </c>
      <c r="R166" s="206">
        <v>1000000</v>
      </c>
      <c r="S166" s="202">
        <f t="shared" si="17"/>
        <v>0</v>
      </c>
      <c r="T166" s="202">
        <f t="shared" si="18"/>
        <v>11000000</v>
      </c>
      <c r="U166" s="202">
        <f t="shared" si="19"/>
        <v>11000000</v>
      </c>
      <c r="V166" s="202">
        <f t="shared" si="20"/>
        <v>11000000</v>
      </c>
      <c r="W166" s="202">
        <f t="shared" si="21"/>
        <v>11000000</v>
      </c>
      <c r="X166" s="202">
        <f t="shared" si="22"/>
        <v>44000000</v>
      </c>
      <c r="Y166" s="180" t="s">
        <v>645</v>
      </c>
      <c r="Z166" s="203" t="str">
        <f>IF(Y166&gt;0,INDEX([10]KPI!$B$2:$B$61, MATCH(Y166,[10]KPI!$A$2:$A$61, 0)),"Enter KPI Reference No. to the left")</f>
        <v>Teachers in Grades 1-12 that are licensed</v>
      </c>
      <c r="AA166" s="180" t="s">
        <v>1032</v>
      </c>
      <c r="AB166" s="213" t="s">
        <v>769</v>
      </c>
      <c r="AC166" s="137" t="s">
        <v>1940</v>
      </c>
    </row>
    <row r="167" spans="1:29" ht="72" x14ac:dyDescent="0.2">
      <c r="A167" s="177">
        <v>165</v>
      </c>
      <c r="B167" s="140">
        <v>2</v>
      </c>
      <c r="C167" s="178" t="str">
        <f>IF(COUNTIF(Components!$E$4:$E$989,B167)&gt;0,INDEX(Components!$G$4:$G$989, MATCH(B167,Components!$E$4:$E$989, 0)),"Enter valid code to the left")</f>
        <v>General education quality</v>
      </c>
      <c r="D167" s="140">
        <v>1</v>
      </c>
      <c r="E167" s="178" t="str">
        <f t="array" ref="E167">IF(COUNTIFS(Components!$F$4:$F$989,D167,Components!$B$4:$B$989,B167)&gt;0,INDEX(Components!$G$4:$G$989, MATCH(B167&amp;D167,Components!$B$4:$B$989&amp;Components!$F$4:$F$989,0),0),"Enter the component code on the left")</f>
        <v>teachers’ and leaders’ development</v>
      </c>
      <c r="F167" s="140">
        <v>2</v>
      </c>
      <c r="G167" s="178" t="str">
        <f t="array" ref="G167">IF(COUNTIFS(Components!$H$4:$H$989,F167, Components!$C$4:$C$989,D167,Components!$B$4:$B$989,B167)&gt;0,INDEX(Components!$I$4:$I$989, MATCH(B167&amp;D167&amp;F167,Components!$B$4:$B$989&amp;Components!$C$4:$C$989&amp;Components!$H$4:$H$989,0),0),"")</f>
        <v>teachers' training and professional development</v>
      </c>
      <c r="H167" s="137" t="s">
        <v>1908</v>
      </c>
      <c r="I167" s="137" t="s">
        <v>1941</v>
      </c>
      <c r="J167" s="141" t="s">
        <v>1942</v>
      </c>
      <c r="K167" s="141" t="s">
        <v>1943</v>
      </c>
      <c r="L167" s="181">
        <v>11</v>
      </c>
      <c r="M167" s="181">
        <v>11</v>
      </c>
      <c r="N167" s="181">
        <v>11</v>
      </c>
      <c r="O167" s="181">
        <v>11</v>
      </c>
      <c r="P167" s="181">
        <v>11</v>
      </c>
      <c r="Q167" s="202">
        <f t="shared" si="16"/>
        <v>55</v>
      </c>
      <c r="R167" s="206">
        <v>22400</v>
      </c>
      <c r="S167" s="202">
        <f t="shared" si="17"/>
        <v>246400</v>
      </c>
      <c r="T167" s="202">
        <f t="shared" si="18"/>
        <v>246400</v>
      </c>
      <c r="U167" s="202">
        <f t="shared" si="19"/>
        <v>246400</v>
      </c>
      <c r="V167" s="202">
        <f t="shared" si="20"/>
        <v>246400</v>
      </c>
      <c r="W167" s="202">
        <f t="shared" si="21"/>
        <v>246400</v>
      </c>
      <c r="X167" s="202">
        <f t="shared" si="22"/>
        <v>1232000</v>
      </c>
      <c r="Y167" s="180" t="s">
        <v>645</v>
      </c>
      <c r="Z167" s="203" t="str">
        <f>IF(Y167&gt;0,INDEX([10]KPI!$B$2:$B$61, MATCH(Y167,[10]KPI!$A$2:$A$61, 0)),"Enter KPI Reference No. to the left")</f>
        <v>Teachers in Grades 1-12 that are licensed</v>
      </c>
      <c r="AA167" s="180" t="s">
        <v>1032</v>
      </c>
      <c r="AB167" s="213" t="s">
        <v>1914</v>
      </c>
      <c r="AC167" s="137" t="s">
        <v>1944</v>
      </c>
    </row>
    <row r="168" spans="1:29" ht="72" x14ac:dyDescent="0.2">
      <c r="A168" s="177">
        <v>166</v>
      </c>
      <c r="B168" s="140">
        <v>2</v>
      </c>
      <c r="C168" s="178" t="str">
        <f>IF(COUNTIF(Components!$E$4:$E$989,B168)&gt;0,INDEX(Components!$G$4:$G$989, MATCH(B168,Components!$E$4:$E$989, 0)),"Enter valid code to the left")</f>
        <v>General education quality</v>
      </c>
      <c r="D168" s="140">
        <v>1</v>
      </c>
      <c r="E168" s="178" t="str">
        <f t="array" ref="E168">IF(COUNTIFS(Components!$F$4:$F$989,D168,Components!$B$4:$B$989,B168)&gt;0,INDEX(Components!$G$4:$G$989, MATCH(B168&amp;D168,Components!$B$4:$B$989&amp;Components!$F$4:$F$989,0),0),"Enter the component code on the left")</f>
        <v>teachers’ and leaders’ development</v>
      </c>
      <c r="F168" s="140">
        <v>2</v>
      </c>
      <c r="G168" s="178" t="str">
        <f t="array" ref="G168">IF(COUNTIFS(Components!$H$4:$H$989,F168, Components!$C$4:$C$989,D168,Components!$B$4:$B$989,B168)&gt;0,INDEX(Components!$I$4:$I$989, MATCH(B168&amp;D168&amp;F168,Components!$B$4:$B$989&amp;Components!$C$4:$C$989&amp;Components!$H$4:$H$989,0),0),"")</f>
        <v>teachers' training and professional development</v>
      </c>
      <c r="H168" s="138" t="s">
        <v>1908</v>
      </c>
      <c r="I168" s="138" t="s">
        <v>1945</v>
      </c>
      <c r="J168" s="141" t="s">
        <v>1946</v>
      </c>
      <c r="K168" s="141" t="s">
        <v>1947</v>
      </c>
      <c r="L168" s="181">
        <v>44</v>
      </c>
      <c r="M168" s="181">
        <v>44</v>
      </c>
      <c r="N168" s="181">
        <v>44</v>
      </c>
      <c r="O168" s="181">
        <v>44</v>
      </c>
      <c r="P168" s="181">
        <v>44</v>
      </c>
      <c r="Q168" s="202">
        <f t="shared" si="16"/>
        <v>220</v>
      </c>
      <c r="R168" s="206">
        <v>6400</v>
      </c>
      <c r="S168" s="202">
        <f t="shared" si="17"/>
        <v>281600</v>
      </c>
      <c r="T168" s="202">
        <f t="shared" si="18"/>
        <v>281600</v>
      </c>
      <c r="U168" s="202">
        <f t="shared" si="19"/>
        <v>281600</v>
      </c>
      <c r="V168" s="202">
        <f t="shared" si="20"/>
        <v>281600</v>
      </c>
      <c r="W168" s="202">
        <f t="shared" si="21"/>
        <v>281600</v>
      </c>
      <c r="X168" s="202">
        <f t="shared" si="22"/>
        <v>1408000</v>
      </c>
      <c r="Y168" s="180" t="s">
        <v>645</v>
      </c>
      <c r="Z168" s="203" t="str">
        <f>IF(Y168&gt;0,INDEX([10]KPI!$B$2:$B$61, MATCH(Y168,[10]KPI!$A$2:$A$61, 0)),"Enter KPI Reference No. to the left")</f>
        <v>Teachers in Grades 1-12 that are licensed</v>
      </c>
      <c r="AA168" s="180" t="s">
        <v>1032</v>
      </c>
      <c r="AB168" s="213" t="s">
        <v>1914</v>
      </c>
      <c r="AC168" s="137" t="s">
        <v>1948</v>
      </c>
    </row>
    <row r="169" spans="1:29" ht="60" x14ac:dyDescent="0.2">
      <c r="A169" s="177">
        <v>167</v>
      </c>
      <c r="B169" s="140">
        <v>2</v>
      </c>
      <c r="C169" s="178" t="str">
        <f>IF(COUNTIF(Components!$E$4:$E$989,B169)&gt;0,INDEX(Components!$G$4:$G$989, MATCH(B169,Components!$E$4:$E$989, 0)),"Enter valid code to the left")</f>
        <v>General education quality</v>
      </c>
      <c r="D169" s="140">
        <v>1</v>
      </c>
      <c r="E169" s="178" t="str">
        <f t="array" ref="E169">IF(COUNTIFS(Components!$F$4:$F$989,D169,Components!$B$4:$B$989,B169)&gt;0,INDEX(Components!$G$4:$G$989, MATCH(B169&amp;D169,Components!$B$4:$B$989&amp;Components!$F$4:$F$989,0),0),"Enter the component code on the left")</f>
        <v>teachers’ and leaders’ development</v>
      </c>
      <c r="F169" s="140">
        <v>2</v>
      </c>
      <c r="G169" s="178" t="str">
        <f t="array" ref="G169">IF(COUNTIFS(Components!$H$4:$H$989,F169, Components!$C$4:$C$989,D169,Components!$B$4:$B$989,B169)&gt;0,INDEX(Components!$I$4:$I$989, MATCH(B169&amp;D169&amp;F169,Components!$B$4:$B$989&amp;Components!$C$4:$C$989&amp;Components!$H$4:$H$989,0),0),"")</f>
        <v>teachers' training and professional development</v>
      </c>
      <c r="H169" s="138" t="s">
        <v>1908</v>
      </c>
      <c r="I169" s="138" t="s">
        <v>1949</v>
      </c>
      <c r="J169" s="141" t="s">
        <v>1950</v>
      </c>
      <c r="K169" s="141" t="s">
        <v>1951</v>
      </c>
      <c r="L169" s="181">
        <v>4</v>
      </c>
      <c r="M169" s="181">
        <v>4</v>
      </c>
      <c r="N169" s="181">
        <v>4</v>
      </c>
      <c r="O169" s="181">
        <v>4</v>
      </c>
      <c r="P169" s="181">
        <v>4</v>
      </c>
      <c r="Q169" s="202">
        <f t="shared" si="16"/>
        <v>20</v>
      </c>
      <c r="R169" s="206">
        <v>860000</v>
      </c>
      <c r="S169" s="202">
        <f t="shared" si="17"/>
        <v>3440000</v>
      </c>
      <c r="T169" s="202">
        <f t="shared" si="18"/>
        <v>3440000</v>
      </c>
      <c r="U169" s="202">
        <f t="shared" si="19"/>
        <v>3440000</v>
      </c>
      <c r="V169" s="202">
        <f t="shared" si="20"/>
        <v>3440000</v>
      </c>
      <c r="W169" s="202">
        <f t="shared" si="21"/>
        <v>3440000</v>
      </c>
      <c r="X169" s="202">
        <f t="shared" si="22"/>
        <v>17200000</v>
      </c>
      <c r="Y169" s="180" t="s">
        <v>645</v>
      </c>
      <c r="Z169" s="203" t="str">
        <f>IF(Y169&gt;0,INDEX([10]KPI!$B$2:$B$61, MATCH(Y169,[10]KPI!$A$2:$A$61, 0)),"Enter KPI Reference No. to the left")</f>
        <v>Teachers in Grades 1-12 that are licensed</v>
      </c>
      <c r="AA169" s="180" t="s">
        <v>1032</v>
      </c>
      <c r="AB169" s="213" t="s">
        <v>1914</v>
      </c>
      <c r="AC169" s="137" t="s">
        <v>1952</v>
      </c>
    </row>
    <row r="170" spans="1:29" ht="72" x14ac:dyDescent="0.2">
      <c r="A170" s="177">
        <v>168</v>
      </c>
      <c r="B170" s="140">
        <v>2</v>
      </c>
      <c r="C170" s="178" t="str">
        <f>IF(COUNTIF(Components!$E$4:$E$989,B170)&gt;0,INDEX(Components!$G$4:$G$989, MATCH(B170,Components!$E$4:$E$989, 0)),"Enter valid code to the left")</f>
        <v>General education quality</v>
      </c>
      <c r="D170" s="140">
        <v>1</v>
      </c>
      <c r="E170" s="178" t="str">
        <f t="array" ref="E170">IF(COUNTIFS(Components!$F$4:$F$989,D170,Components!$B$4:$B$989,B170)&gt;0,INDEX(Components!$G$4:$G$989, MATCH(B170&amp;D170,Components!$B$4:$B$989&amp;Components!$F$4:$F$989,0),0),"Enter the component code on the left")</f>
        <v>teachers’ and leaders’ development</v>
      </c>
      <c r="F170" s="140">
        <v>2</v>
      </c>
      <c r="G170" s="178" t="str">
        <f t="array" ref="G170">IF(COUNTIFS(Components!$H$4:$H$989,F170, Components!$C$4:$C$989,D170,Components!$B$4:$B$989,B170)&gt;0,INDEX(Components!$I$4:$I$989, MATCH(B170&amp;D170&amp;F170,Components!$B$4:$B$989&amp;Components!$C$4:$C$989&amp;Components!$H$4:$H$989,0),0),"")</f>
        <v>teachers' training and professional development</v>
      </c>
      <c r="H170" s="138" t="s">
        <v>1908</v>
      </c>
      <c r="I170" s="138" t="s">
        <v>1953</v>
      </c>
      <c r="J170" s="141" t="s">
        <v>1954</v>
      </c>
      <c r="K170" s="141" t="s">
        <v>1866</v>
      </c>
      <c r="L170" s="181">
        <v>250</v>
      </c>
      <c r="M170" s="181">
        <v>450</v>
      </c>
      <c r="N170" s="181">
        <v>300</v>
      </c>
      <c r="O170" s="181">
        <v>0</v>
      </c>
      <c r="P170" s="181">
        <v>0</v>
      </c>
      <c r="Q170" s="202">
        <f t="shared" si="16"/>
        <v>1000</v>
      </c>
      <c r="R170" s="206">
        <v>5000</v>
      </c>
      <c r="S170" s="202">
        <f t="shared" si="17"/>
        <v>1250000</v>
      </c>
      <c r="T170" s="202">
        <f t="shared" si="18"/>
        <v>2250000</v>
      </c>
      <c r="U170" s="202">
        <f t="shared" si="19"/>
        <v>1500000</v>
      </c>
      <c r="V170" s="202">
        <f t="shared" si="20"/>
        <v>0</v>
      </c>
      <c r="W170" s="202">
        <f t="shared" si="21"/>
        <v>0</v>
      </c>
      <c r="X170" s="202">
        <f t="shared" si="22"/>
        <v>5000000</v>
      </c>
      <c r="Y170" s="180" t="s">
        <v>645</v>
      </c>
      <c r="Z170" s="203" t="str">
        <f>IF(Y170&gt;0,INDEX([10]KPI!$B$2:$B$61, MATCH(Y170,[10]KPI!$A$2:$A$61, 0)),"Enter KPI Reference No. to the left")</f>
        <v>Teachers in Grades 1-12 that are licensed</v>
      </c>
      <c r="AA170" s="180" t="s">
        <v>3269</v>
      </c>
      <c r="AB170" s="213" t="s">
        <v>1914</v>
      </c>
      <c r="AC170" s="137"/>
    </row>
    <row r="171" spans="1:29" ht="72" x14ac:dyDescent="0.2">
      <c r="A171" s="177">
        <v>169</v>
      </c>
      <c r="B171" s="140">
        <v>2</v>
      </c>
      <c r="C171" s="178" t="str">
        <f>IF(COUNTIF(Components!$E$4:$E$989,B171)&gt;0,INDEX(Components!$G$4:$G$989, MATCH(B171,Components!$E$4:$E$989, 0)),"Enter valid code to the left")</f>
        <v>General education quality</v>
      </c>
      <c r="D171" s="140">
        <v>1</v>
      </c>
      <c r="E171" s="178" t="str">
        <f t="array" ref="E171">IF(COUNTIFS(Components!$F$4:$F$989,D171,Components!$B$4:$B$989,B171)&gt;0,INDEX(Components!$G$4:$G$989, MATCH(B171&amp;D171,Components!$B$4:$B$989&amp;Components!$F$4:$F$989,0),0),"Enter the component code on the left")</f>
        <v>teachers’ and leaders’ development</v>
      </c>
      <c r="F171" s="140">
        <v>2</v>
      </c>
      <c r="G171" s="178" t="str">
        <f t="array" ref="G171">IF(COUNTIFS(Components!$H$4:$H$989,F171, Components!$C$4:$C$989,D171,Components!$B$4:$B$989,B171)&gt;0,INDEX(Components!$I$4:$I$989, MATCH(B171&amp;D171&amp;F171,Components!$B$4:$B$989&amp;Components!$C$4:$C$989&amp;Components!$H$4:$H$989,0),0),"")</f>
        <v>teachers' training and professional development</v>
      </c>
      <c r="H171" s="138" t="s">
        <v>1908</v>
      </c>
      <c r="I171" s="138" t="s">
        <v>2321</v>
      </c>
      <c r="J171" s="141" t="s">
        <v>1955</v>
      </c>
      <c r="K171" s="141" t="s">
        <v>1956</v>
      </c>
      <c r="L171" s="181">
        <v>1</v>
      </c>
      <c r="M171" s="181">
        <v>1</v>
      </c>
      <c r="N171" s="181">
        <v>1</v>
      </c>
      <c r="O171" s="181">
        <v>1</v>
      </c>
      <c r="P171" s="181">
        <v>1</v>
      </c>
      <c r="Q171" s="202">
        <f t="shared" si="16"/>
        <v>5</v>
      </c>
      <c r="R171" s="206">
        <v>1547300</v>
      </c>
      <c r="S171" s="202">
        <f t="shared" si="17"/>
        <v>1547300</v>
      </c>
      <c r="T171" s="202">
        <f t="shared" si="18"/>
        <v>1547300</v>
      </c>
      <c r="U171" s="202">
        <f t="shared" si="19"/>
        <v>1547300</v>
      </c>
      <c r="V171" s="202">
        <f t="shared" si="20"/>
        <v>1547300</v>
      </c>
      <c r="W171" s="202">
        <f t="shared" si="21"/>
        <v>1547300</v>
      </c>
      <c r="X171" s="202">
        <f t="shared" si="22"/>
        <v>7736500</v>
      </c>
      <c r="Y171" s="180" t="s">
        <v>645</v>
      </c>
      <c r="Z171" s="203" t="str">
        <f>IF(Y171&gt;0,INDEX([10]KPI!$B$2:$B$61, MATCH(Y171,[10]KPI!$A$2:$A$61, 0)),"Enter KPI Reference No. to the left")</f>
        <v>Teachers in Grades 1-12 that are licensed</v>
      </c>
      <c r="AA171" s="180" t="s">
        <v>1032</v>
      </c>
      <c r="AB171" s="213" t="s">
        <v>3301</v>
      </c>
      <c r="AC171" s="137" t="s">
        <v>1957</v>
      </c>
    </row>
    <row r="172" spans="1:29" ht="48" x14ac:dyDescent="0.2">
      <c r="A172" s="177">
        <v>170</v>
      </c>
      <c r="B172" s="140">
        <v>2</v>
      </c>
      <c r="C172" s="178" t="str">
        <f>IF(COUNTIF(Components!$E$4:$E$989,B172)&gt;0,INDEX(Components!$G$4:$G$989, MATCH(B172,Components!$E$4:$E$989, 0)),"Enter valid code to the left")</f>
        <v>General education quality</v>
      </c>
      <c r="D172" s="140">
        <v>1</v>
      </c>
      <c r="E172" s="178" t="str">
        <f t="array" ref="E172">IF(COUNTIFS(Components!$F$4:$F$989,D172,Components!$B$4:$B$989,B172)&gt;0,INDEX(Components!$G$4:$G$989, MATCH(B172&amp;D172,Components!$B$4:$B$989&amp;Components!$F$4:$F$989,0),0),"Enter the component code on the left")</f>
        <v>teachers’ and leaders’ development</v>
      </c>
      <c r="F172" s="140">
        <v>2</v>
      </c>
      <c r="G172" s="178" t="str">
        <f t="array" ref="G172">IF(COUNTIFS(Components!$H$4:$H$989,F172, Components!$C$4:$C$989,D172,Components!$B$4:$B$989,B172)&gt;0,INDEX(Components!$I$4:$I$989, MATCH(B172&amp;D172&amp;F172,Components!$B$4:$B$989&amp;Components!$C$4:$C$989&amp;Components!$H$4:$H$989,0),0),"")</f>
        <v>teachers' training and professional development</v>
      </c>
      <c r="H172" s="138" t="s">
        <v>1908</v>
      </c>
      <c r="I172" s="138" t="s">
        <v>1958</v>
      </c>
      <c r="J172" s="141" t="s">
        <v>1959</v>
      </c>
      <c r="K172" s="141" t="s">
        <v>1918</v>
      </c>
      <c r="L172" s="181">
        <v>0</v>
      </c>
      <c r="M172" s="181">
        <v>120</v>
      </c>
      <c r="N172" s="181">
        <v>120</v>
      </c>
      <c r="O172" s="181">
        <v>120</v>
      </c>
      <c r="P172" s="181">
        <v>120</v>
      </c>
      <c r="Q172" s="202">
        <f t="shared" si="16"/>
        <v>480</v>
      </c>
      <c r="R172" s="206">
        <v>5000</v>
      </c>
      <c r="S172" s="202">
        <f t="shared" si="17"/>
        <v>0</v>
      </c>
      <c r="T172" s="202">
        <f t="shared" si="18"/>
        <v>600000</v>
      </c>
      <c r="U172" s="202">
        <f t="shared" si="19"/>
        <v>600000</v>
      </c>
      <c r="V172" s="202">
        <f t="shared" si="20"/>
        <v>600000</v>
      </c>
      <c r="W172" s="202">
        <f t="shared" si="21"/>
        <v>600000</v>
      </c>
      <c r="X172" s="202">
        <f t="shared" si="22"/>
        <v>2400000</v>
      </c>
      <c r="Y172" s="180" t="s">
        <v>645</v>
      </c>
      <c r="Z172" s="203" t="str">
        <f>IF(Y172&gt;0,INDEX([10]KPI!$B$2:$B$61, MATCH(Y172,[10]KPI!$A$2:$A$61, 0)),"Enter KPI Reference No. to the left")</f>
        <v>Teachers in Grades 1-12 that are licensed</v>
      </c>
      <c r="AA172" s="180" t="s">
        <v>1032</v>
      </c>
      <c r="AB172" s="213" t="s">
        <v>1914</v>
      </c>
      <c r="AC172" s="137" t="s">
        <v>1960</v>
      </c>
    </row>
    <row r="173" spans="1:29" ht="60" x14ac:dyDescent="0.2">
      <c r="A173" s="177">
        <v>171</v>
      </c>
      <c r="B173" s="140">
        <v>2</v>
      </c>
      <c r="C173" s="178" t="str">
        <f>IF(COUNTIF(Components!$E$4:$E$989,B173)&gt;0,INDEX(Components!$G$4:$G$989, MATCH(B173,Components!$E$4:$E$989, 0)),"Enter valid code to the left")</f>
        <v>General education quality</v>
      </c>
      <c r="D173" s="140">
        <v>1</v>
      </c>
      <c r="E173" s="178" t="str">
        <f t="array" ref="E173">IF(COUNTIFS(Components!$F$4:$F$989,D173,Components!$B$4:$B$989,B173)&gt;0,INDEX(Components!$G$4:$G$989, MATCH(B173&amp;D173,Components!$B$4:$B$989&amp;Components!$F$4:$F$989,0),0),"Enter the component code on the left")</f>
        <v>teachers’ and leaders’ development</v>
      </c>
      <c r="F173" s="140">
        <v>2</v>
      </c>
      <c r="G173" s="178" t="str">
        <f t="array" ref="G173">IF(COUNTIFS(Components!$H$4:$H$989,F173, Components!$C$4:$C$989,D173,Components!$B$4:$B$989,B173)&gt;0,INDEX(Components!$I$4:$I$989, MATCH(B173&amp;D173&amp;F173,Components!$B$4:$B$989&amp;Components!$C$4:$C$989&amp;Components!$H$4:$H$989,0),0),"")</f>
        <v>teachers' training and professional development</v>
      </c>
      <c r="H173" s="137" t="s">
        <v>1908</v>
      </c>
      <c r="I173" s="137" t="s">
        <v>1961</v>
      </c>
      <c r="J173" s="141" t="s">
        <v>1962</v>
      </c>
      <c r="K173" s="141" t="s">
        <v>1963</v>
      </c>
      <c r="L173" s="181">
        <v>0</v>
      </c>
      <c r="M173" s="181">
        <v>0</v>
      </c>
      <c r="N173" s="181">
        <v>8</v>
      </c>
      <c r="O173" s="181">
        <v>0</v>
      </c>
      <c r="P173" s="181">
        <v>0</v>
      </c>
      <c r="Q173" s="202">
        <f t="shared" si="16"/>
        <v>8</v>
      </c>
      <c r="R173" s="206">
        <v>4000000</v>
      </c>
      <c r="S173" s="202">
        <f t="shared" si="17"/>
        <v>0</v>
      </c>
      <c r="T173" s="202">
        <f t="shared" si="18"/>
        <v>0</v>
      </c>
      <c r="U173" s="202">
        <f t="shared" si="19"/>
        <v>32000000</v>
      </c>
      <c r="V173" s="202">
        <f t="shared" si="20"/>
        <v>0</v>
      </c>
      <c r="W173" s="202">
        <f t="shared" si="21"/>
        <v>0</v>
      </c>
      <c r="X173" s="202">
        <f t="shared" si="22"/>
        <v>32000000</v>
      </c>
      <c r="Y173" s="180" t="s">
        <v>645</v>
      </c>
      <c r="Z173" s="203" t="str">
        <f>IF(Y173&gt;0,INDEX([10]KPI!$B$2:$B$61, MATCH(Y173,[10]KPI!$A$2:$A$61, 0)),"Enter KPI Reference No. to the left")</f>
        <v>Teachers in Grades 1-12 that are licensed</v>
      </c>
      <c r="AA173" s="180" t="s">
        <v>1032</v>
      </c>
      <c r="AB173" s="213" t="s">
        <v>1914</v>
      </c>
      <c r="AC173" s="137" t="s">
        <v>1964</v>
      </c>
    </row>
    <row r="174" spans="1:29" ht="60" x14ac:dyDescent="0.2">
      <c r="A174" s="177">
        <v>172</v>
      </c>
      <c r="B174" s="140">
        <v>2</v>
      </c>
      <c r="C174" s="178" t="str">
        <f>IF(COUNTIF(Components!$E$4:$E$989,B174)&gt;0,INDEX(Components!$G$4:$G$989, MATCH(B174,Components!$E$4:$E$989, 0)),"Enter valid code to the left")</f>
        <v>General education quality</v>
      </c>
      <c r="D174" s="140">
        <v>1</v>
      </c>
      <c r="E174" s="178" t="str">
        <f t="array" ref="E174">IF(COUNTIFS(Components!$F$4:$F$989,D174,Components!$B$4:$B$989,B174)&gt;0,INDEX(Components!$G$4:$G$989, MATCH(B174&amp;D174,Components!$B$4:$B$989&amp;Components!$F$4:$F$989,0),0),"Enter the component code on the left")</f>
        <v>teachers’ and leaders’ development</v>
      </c>
      <c r="F174" s="140">
        <v>2</v>
      </c>
      <c r="G174" s="178" t="str">
        <f t="array" ref="G174">IF(COUNTIFS(Components!$H$4:$H$989,F174, Components!$C$4:$C$989,D174,Components!$B$4:$B$989,B174)&gt;0,INDEX(Components!$I$4:$I$989, MATCH(B174&amp;D174&amp;F174,Components!$B$4:$B$989&amp;Components!$C$4:$C$989&amp;Components!$H$4:$H$989,0),0),"")</f>
        <v>teachers' training and professional development</v>
      </c>
      <c r="H174" s="138" t="s">
        <v>1908</v>
      </c>
      <c r="I174" s="138" t="s">
        <v>1965</v>
      </c>
      <c r="J174" s="141" t="s">
        <v>1966</v>
      </c>
      <c r="K174" s="141" t="s">
        <v>1967</v>
      </c>
      <c r="L174" s="181">
        <v>0</v>
      </c>
      <c r="M174" s="181">
        <v>2</v>
      </c>
      <c r="N174" s="181">
        <v>2</v>
      </c>
      <c r="O174" s="181">
        <v>0</v>
      </c>
      <c r="P174" s="181">
        <v>0</v>
      </c>
      <c r="Q174" s="202">
        <f t="shared" si="16"/>
        <v>4</v>
      </c>
      <c r="R174" s="206">
        <v>2500000</v>
      </c>
      <c r="S174" s="202">
        <f t="shared" si="17"/>
        <v>0</v>
      </c>
      <c r="T174" s="202">
        <f t="shared" si="18"/>
        <v>5000000</v>
      </c>
      <c r="U174" s="202">
        <f t="shared" si="19"/>
        <v>5000000</v>
      </c>
      <c r="V174" s="202">
        <f t="shared" si="20"/>
        <v>0</v>
      </c>
      <c r="W174" s="202">
        <f t="shared" si="21"/>
        <v>0</v>
      </c>
      <c r="X174" s="202">
        <f t="shared" si="22"/>
        <v>10000000</v>
      </c>
      <c r="Y174" s="180" t="s">
        <v>645</v>
      </c>
      <c r="Z174" s="203" t="str">
        <f>IF(Y174&gt;0,INDEX([10]KPI!$B$2:$B$61, MATCH(Y174,[10]KPI!$A$2:$A$61, 0)),"Enter KPI Reference No. to the left")</f>
        <v>Teachers in Grades 1-12 that are licensed</v>
      </c>
      <c r="AA174" s="180" t="s">
        <v>1032</v>
      </c>
      <c r="AB174" s="213" t="s">
        <v>1914</v>
      </c>
      <c r="AC174" s="137" t="s">
        <v>1968</v>
      </c>
    </row>
    <row r="175" spans="1:29" ht="48" x14ac:dyDescent="0.2">
      <c r="A175" s="177">
        <v>173</v>
      </c>
      <c r="B175" s="140">
        <v>2</v>
      </c>
      <c r="C175" s="178" t="str">
        <f>IF(COUNTIF(Components!$E$4:$E$989,B175)&gt;0,INDEX(Components!$G$4:$G$989, MATCH(B175,Components!$E$4:$E$989, 0)),"Enter valid code to the left")</f>
        <v>General education quality</v>
      </c>
      <c r="D175" s="140">
        <v>1</v>
      </c>
      <c r="E175" s="178" t="str">
        <f t="array" ref="E175">IF(COUNTIFS(Components!$F$4:$F$989,D175,Components!$B$4:$B$989,B175)&gt;0,INDEX(Components!$G$4:$G$989, MATCH(B175&amp;D175,Components!$B$4:$B$989&amp;Components!$F$4:$F$989,0),0),"Enter the component code on the left")</f>
        <v>teachers’ and leaders’ development</v>
      </c>
      <c r="F175" s="140">
        <v>2</v>
      </c>
      <c r="G175" s="178" t="str">
        <f t="array" ref="G175">IF(COUNTIFS(Components!$H$4:$H$989,F175, Components!$C$4:$C$989,D175,Components!$B$4:$B$989,B175)&gt;0,INDEX(Components!$I$4:$I$989, MATCH(B175&amp;D175&amp;F175,Components!$B$4:$B$989&amp;Components!$C$4:$C$989&amp;Components!$H$4:$H$989,0),0),"")</f>
        <v>teachers' training and professional development</v>
      </c>
      <c r="H175" s="138" t="s">
        <v>1908</v>
      </c>
      <c r="I175" s="138" t="s">
        <v>1969</v>
      </c>
      <c r="J175" s="141" t="s">
        <v>1970</v>
      </c>
      <c r="K175" s="141" t="s">
        <v>1971</v>
      </c>
      <c r="L175" s="181">
        <v>0</v>
      </c>
      <c r="M175" s="181">
        <v>0</v>
      </c>
      <c r="N175" s="181">
        <v>0</v>
      </c>
      <c r="O175" s="181">
        <v>288</v>
      </c>
      <c r="P175" s="181">
        <v>288</v>
      </c>
      <c r="Q175" s="202">
        <f t="shared" si="16"/>
        <v>576</v>
      </c>
      <c r="R175" s="206">
        <v>15000</v>
      </c>
      <c r="S175" s="202">
        <f t="shared" si="17"/>
        <v>0</v>
      </c>
      <c r="T175" s="202">
        <f t="shared" si="18"/>
        <v>0</v>
      </c>
      <c r="U175" s="202">
        <f t="shared" si="19"/>
        <v>0</v>
      </c>
      <c r="V175" s="202">
        <f t="shared" si="20"/>
        <v>4320000</v>
      </c>
      <c r="W175" s="202">
        <f t="shared" si="21"/>
        <v>4320000</v>
      </c>
      <c r="X175" s="202">
        <f t="shared" si="22"/>
        <v>8640000</v>
      </c>
      <c r="Y175" s="180" t="s">
        <v>645</v>
      </c>
      <c r="Z175" s="203" t="str">
        <f>IF(Y175&gt;0,INDEX([10]KPI!$B$2:$B$61, MATCH(Y175,[10]KPI!$A$2:$A$61, 0)),"Enter KPI Reference No. to the left")</f>
        <v>Teachers in Grades 1-12 that are licensed</v>
      </c>
      <c r="AA175" s="180" t="s">
        <v>1032</v>
      </c>
      <c r="AB175" s="213" t="s">
        <v>1914</v>
      </c>
      <c r="AC175" s="137" t="s">
        <v>1972</v>
      </c>
    </row>
    <row r="176" spans="1:29" ht="48" x14ac:dyDescent="0.2">
      <c r="A176" s="177">
        <v>174</v>
      </c>
      <c r="B176" s="140">
        <v>2</v>
      </c>
      <c r="C176" s="178" t="str">
        <f>IF(COUNTIF(Components!$E$4:$E$989,B176)&gt;0,INDEX(Components!$G$4:$G$989, MATCH(B176,Components!$E$4:$E$989, 0)),"Enter valid code to the left")</f>
        <v>General education quality</v>
      </c>
      <c r="D176" s="140">
        <v>1</v>
      </c>
      <c r="E176" s="178" t="str">
        <f t="array" ref="E176">IF(COUNTIFS(Components!$F$4:$F$989,D176,Components!$B$4:$B$989,B176)&gt;0,INDEX(Components!$G$4:$G$989, MATCH(B176&amp;D176,Components!$B$4:$B$989&amp;Components!$F$4:$F$989,0),0),"Enter the component code on the left")</f>
        <v>teachers’ and leaders’ development</v>
      </c>
      <c r="F176" s="140">
        <v>2</v>
      </c>
      <c r="G176" s="178" t="str">
        <f t="array" ref="G176">IF(COUNTIFS(Components!$H$4:$H$989,F176, Components!$C$4:$C$989,D176,Components!$B$4:$B$989,B176)&gt;0,INDEX(Components!$I$4:$I$989, MATCH(B176&amp;D176&amp;F176,Components!$B$4:$B$989&amp;Components!$C$4:$C$989&amp;Components!$H$4:$H$989,0),0),"")</f>
        <v>teachers' training and professional development</v>
      </c>
      <c r="H176" s="138" t="s">
        <v>1908</v>
      </c>
      <c r="I176" s="138" t="s">
        <v>1973</v>
      </c>
      <c r="J176" s="141" t="s">
        <v>1974</v>
      </c>
      <c r="K176" s="141" t="s">
        <v>1234</v>
      </c>
      <c r="L176" s="181">
        <v>0</v>
      </c>
      <c r="M176" s="181">
        <v>0</v>
      </c>
      <c r="N176" s="181">
        <v>0</v>
      </c>
      <c r="O176" s="181">
        <v>12000</v>
      </c>
      <c r="P176" s="181">
        <v>19000</v>
      </c>
      <c r="Q176" s="202">
        <f t="shared" si="16"/>
        <v>31000</v>
      </c>
      <c r="R176" s="206">
        <v>2000</v>
      </c>
      <c r="S176" s="202">
        <f t="shared" si="17"/>
        <v>0</v>
      </c>
      <c r="T176" s="202">
        <f t="shared" si="18"/>
        <v>0</v>
      </c>
      <c r="U176" s="202">
        <f t="shared" si="19"/>
        <v>0</v>
      </c>
      <c r="V176" s="202">
        <f t="shared" si="20"/>
        <v>24000000</v>
      </c>
      <c r="W176" s="202">
        <f t="shared" si="21"/>
        <v>38000000</v>
      </c>
      <c r="X176" s="202">
        <f t="shared" si="22"/>
        <v>62000000</v>
      </c>
      <c r="Y176" s="180" t="s">
        <v>645</v>
      </c>
      <c r="Z176" s="203" t="str">
        <f>IF(Y176&gt;0,INDEX([10]KPI!$B$2:$B$61, MATCH(Y176,[10]KPI!$A$2:$A$61, 0)),"Enter KPI Reference No. to the left")</f>
        <v>Teachers in Grades 1-12 that are licensed</v>
      </c>
      <c r="AA176" s="180" t="s">
        <v>1032</v>
      </c>
      <c r="AB176" s="213" t="s">
        <v>769</v>
      </c>
      <c r="AC176" s="137"/>
    </row>
    <row r="177" spans="1:29" ht="60" x14ac:dyDescent="0.2">
      <c r="A177" s="177">
        <v>175</v>
      </c>
      <c r="B177" s="140">
        <v>2</v>
      </c>
      <c r="C177" s="178" t="str">
        <f>IF(COUNTIF(Components!$E$4:$E$989,B177)&gt;0,INDEX(Components!$G$4:$G$989, MATCH(B177,Components!$E$4:$E$989, 0)),"Enter valid code to the left")</f>
        <v>General education quality</v>
      </c>
      <c r="D177" s="140">
        <v>1</v>
      </c>
      <c r="E177" s="178" t="str">
        <f t="array" ref="E177">IF(COUNTIFS(Components!$F$4:$F$989,D177,Components!$B$4:$B$989,B177)&gt;0,INDEX(Components!$G$4:$G$989, MATCH(B177&amp;D177,Components!$B$4:$B$989&amp;Components!$F$4:$F$989,0),0),"Enter the component code on the left")</f>
        <v>teachers’ and leaders’ development</v>
      </c>
      <c r="F177" s="140">
        <v>2</v>
      </c>
      <c r="G177" s="178" t="str">
        <f t="array" ref="G177">IF(COUNTIFS(Components!$H$4:$H$989,F177, Components!$C$4:$C$989,D177,Components!$B$4:$B$989,B177)&gt;0,INDEX(Components!$I$4:$I$989, MATCH(B177&amp;D177&amp;F177,Components!$B$4:$B$989&amp;Components!$C$4:$C$989&amp;Components!$H$4:$H$989,0),0),"")</f>
        <v>teachers' training and professional development</v>
      </c>
      <c r="H177" s="138" t="s">
        <v>1908</v>
      </c>
      <c r="I177" s="138" t="s">
        <v>2322</v>
      </c>
      <c r="J177" s="141" t="s">
        <v>1975</v>
      </c>
      <c r="K177" s="141" t="s">
        <v>1976</v>
      </c>
      <c r="L177" s="181">
        <v>560</v>
      </c>
      <c r="M177" s="181">
        <v>420</v>
      </c>
      <c r="N177" s="181">
        <v>420</v>
      </c>
      <c r="O177" s="181">
        <v>420</v>
      </c>
      <c r="P177" s="181">
        <v>420</v>
      </c>
      <c r="Q177" s="202">
        <f t="shared" si="16"/>
        <v>2240</v>
      </c>
      <c r="R177" s="206">
        <v>7000</v>
      </c>
      <c r="S177" s="202">
        <f t="shared" si="17"/>
        <v>3920000</v>
      </c>
      <c r="T177" s="202">
        <f t="shared" si="18"/>
        <v>2940000</v>
      </c>
      <c r="U177" s="202">
        <f t="shared" si="19"/>
        <v>2940000</v>
      </c>
      <c r="V177" s="202">
        <f t="shared" si="20"/>
        <v>2940000</v>
      </c>
      <c r="W177" s="202">
        <f t="shared" si="21"/>
        <v>2940000</v>
      </c>
      <c r="X177" s="202">
        <f t="shared" si="22"/>
        <v>15680000</v>
      </c>
      <c r="Y177" s="180" t="s">
        <v>645</v>
      </c>
      <c r="Z177" s="203" t="str">
        <f>IF(Y177&gt;0,INDEX([10]KPI!$B$2:$B$61, MATCH(Y177,[10]KPI!$A$2:$A$61, 0)),"Enter KPI Reference No. to the left")</f>
        <v>Teachers in Grades 1-12 that are licensed</v>
      </c>
      <c r="AA177" s="180" t="s">
        <v>3269</v>
      </c>
      <c r="AB177" s="213" t="s">
        <v>1914</v>
      </c>
      <c r="AC177" s="137" t="s">
        <v>1977</v>
      </c>
    </row>
    <row r="178" spans="1:29" ht="72" x14ac:dyDescent="0.2">
      <c r="A178" s="177">
        <v>176</v>
      </c>
      <c r="B178" s="140">
        <v>2</v>
      </c>
      <c r="C178" s="178" t="str">
        <f>IF(COUNTIF(Components!$E$4:$E$989,B178)&gt;0,INDEX(Components!$G$4:$G$989, MATCH(B178,Components!$E$4:$E$989, 0)),"Enter valid code to the left")</f>
        <v>General education quality</v>
      </c>
      <c r="D178" s="140">
        <v>1</v>
      </c>
      <c r="E178" s="178" t="str">
        <f t="array" ref="E178">IF(COUNTIFS(Components!$F$4:$F$989,D178,Components!$B$4:$B$989,B178)&gt;0,INDEX(Components!$G$4:$G$989, MATCH(B178&amp;D178,Components!$B$4:$B$989&amp;Components!$F$4:$F$989,0),0),"Enter the component code on the left")</f>
        <v>teachers’ and leaders’ development</v>
      </c>
      <c r="F178" s="140">
        <v>2</v>
      </c>
      <c r="G178" s="178" t="str">
        <f t="array" ref="G178">IF(COUNTIFS(Components!$H$4:$H$989,F178, Components!$C$4:$C$989,D178,Components!$B$4:$B$989,B178)&gt;0,INDEX(Components!$I$4:$I$989, MATCH(B178&amp;D178&amp;F178,Components!$B$4:$B$989&amp;Components!$C$4:$C$989&amp;Components!$H$4:$H$989,0),0),"")</f>
        <v>teachers' training and professional development</v>
      </c>
      <c r="H178" s="138" t="s">
        <v>1908</v>
      </c>
      <c r="I178" s="138" t="s">
        <v>2323</v>
      </c>
      <c r="J178" s="141" t="s">
        <v>1975</v>
      </c>
      <c r="K178" s="141" t="s">
        <v>1976</v>
      </c>
      <c r="L178" s="181">
        <v>0</v>
      </c>
      <c r="M178" s="181">
        <v>0</v>
      </c>
      <c r="N178" s="181">
        <v>44</v>
      </c>
      <c r="O178" s="181">
        <v>132</v>
      </c>
      <c r="P178" s="181">
        <v>176</v>
      </c>
      <c r="Q178" s="202">
        <f t="shared" si="16"/>
        <v>352</v>
      </c>
      <c r="R178" s="206">
        <v>7000</v>
      </c>
      <c r="S178" s="202">
        <f t="shared" si="17"/>
        <v>0</v>
      </c>
      <c r="T178" s="202">
        <f t="shared" si="18"/>
        <v>0</v>
      </c>
      <c r="U178" s="202">
        <f t="shared" si="19"/>
        <v>308000</v>
      </c>
      <c r="V178" s="202">
        <f t="shared" si="20"/>
        <v>924000</v>
      </c>
      <c r="W178" s="202">
        <f t="shared" si="21"/>
        <v>1232000</v>
      </c>
      <c r="X178" s="202">
        <f t="shared" si="22"/>
        <v>2464000</v>
      </c>
      <c r="Y178" s="180" t="s">
        <v>645</v>
      </c>
      <c r="Z178" s="203" t="str">
        <f>IF(Y178&gt;0,INDEX([10]KPI!$B$2:$B$61, MATCH(Y178,[10]KPI!$A$2:$A$61, 0)),"Enter KPI Reference No. to the left")</f>
        <v>Teachers in Grades 1-12 that are licensed</v>
      </c>
      <c r="AA178" s="180" t="s">
        <v>3331</v>
      </c>
      <c r="AB178" s="213" t="s">
        <v>1914</v>
      </c>
      <c r="AC178" s="137" t="s">
        <v>1978</v>
      </c>
    </row>
    <row r="179" spans="1:29" ht="72" x14ac:dyDescent="0.2">
      <c r="A179" s="177">
        <v>177</v>
      </c>
      <c r="B179" s="140">
        <v>2</v>
      </c>
      <c r="C179" s="178" t="str">
        <f>IF(COUNTIF(Components!$E$4:$E$989,B179)&gt;0,INDEX(Components!$G$4:$G$989, MATCH(B179,Components!$E$4:$E$989, 0)),"Enter valid code to the left")</f>
        <v>General education quality</v>
      </c>
      <c r="D179" s="140">
        <v>1</v>
      </c>
      <c r="E179" s="178" t="str">
        <f t="array" ref="E179">IF(COUNTIFS(Components!$F$4:$F$989,D179,Components!$B$4:$B$989,B179)&gt;0,INDEX(Components!$G$4:$G$989, MATCH(B179&amp;D179,Components!$B$4:$B$989&amp;Components!$F$4:$F$989,0),0),"Enter the component code on the left")</f>
        <v>teachers’ and leaders’ development</v>
      </c>
      <c r="F179" s="140">
        <v>2</v>
      </c>
      <c r="G179" s="178" t="str">
        <f t="array" ref="G179">IF(COUNTIFS(Components!$H$4:$H$989,F179, Components!$C$4:$C$989,D179,Components!$B$4:$B$989,B179)&gt;0,INDEX(Components!$I$4:$I$989, MATCH(B179&amp;D179&amp;F179,Components!$B$4:$B$989&amp;Components!$C$4:$C$989&amp;Components!$H$4:$H$989,0),0),"")</f>
        <v>teachers' training and professional development</v>
      </c>
      <c r="H179" s="138" t="s">
        <v>1908</v>
      </c>
      <c r="I179" s="138" t="s">
        <v>1979</v>
      </c>
      <c r="J179" s="141" t="s">
        <v>1980</v>
      </c>
      <c r="K179" s="141" t="s">
        <v>1981</v>
      </c>
      <c r="L179" s="181">
        <v>60</v>
      </c>
      <c r="M179" s="181">
        <v>60</v>
      </c>
      <c r="N179" s="181">
        <v>60</v>
      </c>
      <c r="O179" s="181">
        <v>60</v>
      </c>
      <c r="P179" s="181">
        <v>60</v>
      </c>
      <c r="Q179" s="202">
        <f t="shared" si="16"/>
        <v>300</v>
      </c>
      <c r="R179" s="206">
        <v>6400</v>
      </c>
      <c r="S179" s="202">
        <f t="shared" si="17"/>
        <v>384000</v>
      </c>
      <c r="T179" s="202">
        <f t="shared" si="18"/>
        <v>384000</v>
      </c>
      <c r="U179" s="202">
        <f t="shared" si="19"/>
        <v>384000</v>
      </c>
      <c r="V179" s="202">
        <f t="shared" si="20"/>
        <v>384000</v>
      </c>
      <c r="W179" s="202">
        <f t="shared" si="21"/>
        <v>384000</v>
      </c>
      <c r="X179" s="202">
        <f t="shared" si="22"/>
        <v>1920000</v>
      </c>
      <c r="Y179" s="180" t="s">
        <v>645</v>
      </c>
      <c r="Z179" s="203" t="str">
        <f>IF(Y179&gt;0,INDEX([10]KPI!$B$2:$B$61, MATCH(Y179,[10]KPI!$A$2:$A$61, 0)),"Enter KPI Reference No. to the left")</f>
        <v>Teachers in Grades 1-12 that are licensed</v>
      </c>
      <c r="AA179" s="180" t="s">
        <v>1032</v>
      </c>
      <c r="AB179" s="213" t="s">
        <v>1914</v>
      </c>
      <c r="AC179" s="137" t="s">
        <v>1982</v>
      </c>
    </row>
    <row r="180" spans="1:29" ht="72" x14ac:dyDescent="0.2">
      <c r="A180" s="177">
        <v>178</v>
      </c>
      <c r="B180" s="140">
        <v>2</v>
      </c>
      <c r="C180" s="178" t="str">
        <f>IF(COUNTIF(Components!$E$4:$E$989,B180)&gt;0,INDEX(Components!$G$4:$G$989, MATCH(B180,Components!$E$4:$E$989, 0)),"Enter valid code to the left")</f>
        <v>General education quality</v>
      </c>
      <c r="D180" s="140">
        <v>1</v>
      </c>
      <c r="E180" s="178" t="str">
        <f t="array" ref="E180">IF(COUNTIFS(Components!$F$4:$F$989,D180,Components!$B$4:$B$989,B180)&gt;0,INDEX(Components!$G$4:$G$989, MATCH(B180&amp;D180,Components!$B$4:$B$989&amp;Components!$F$4:$F$989,0),0),"Enter the component code on the left")</f>
        <v>teachers’ and leaders’ development</v>
      </c>
      <c r="F180" s="140">
        <v>2</v>
      </c>
      <c r="G180" s="178" t="str">
        <f t="array" ref="G180">IF(COUNTIFS(Components!$H$4:$H$989,F180, Components!$C$4:$C$989,D180,Components!$B$4:$B$989,B180)&gt;0,INDEX(Components!$I$4:$I$989, MATCH(B180&amp;D180&amp;F180,Components!$B$4:$B$989&amp;Components!$C$4:$C$989&amp;Components!$H$4:$H$989,0),0),"")</f>
        <v>teachers' training and professional development</v>
      </c>
      <c r="H180" s="138" t="s">
        <v>1908</v>
      </c>
      <c r="I180" s="138" t="s">
        <v>1983</v>
      </c>
      <c r="J180" s="141" t="s">
        <v>1984</v>
      </c>
      <c r="K180" s="141" t="s">
        <v>1981</v>
      </c>
      <c r="L180" s="181">
        <v>660</v>
      </c>
      <c r="M180" s="181">
        <v>660</v>
      </c>
      <c r="N180" s="181">
        <v>660</v>
      </c>
      <c r="O180" s="181">
        <v>660</v>
      </c>
      <c r="P180" s="181">
        <v>660</v>
      </c>
      <c r="Q180" s="202">
        <f t="shared" si="16"/>
        <v>3300</v>
      </c>
      <c r="R180" s="206">
        <v>1000</v>
      </c>
      <c r="S180" s="202">
        <f t="shared" si="17"/>
        <v>660000</v>
      </c>
      <c r="T180" s="202">
        <f t="shared" si="18"/>
        <v>660000</v>
      </c>
      <c r="U180" s="202">
        <f t="shared" si="19"/>
        <v>660000</v>
      </c>
      <c r="V180" s="202">
        <f t="shared" si="20"/>
        <v>660000</v>
      </c>
      <c r="W180" s="202">
        <f t="shared" si="21"/>
        <v>660000</v>
      </c>
      <c r="X180" s="202">
        <f t="shared" si="22"/>
        <v>3300000</v>
      </c>
      <c r="Y180" s="180" t="s">
        <v>645</v>
      </c>
      <c r="Z180" s="203" t="str">
        <f>IF(Y180&gt;0,INDEX([10]KPI!$B$2:$B$61, MATCH(Y180,[10]KPI!$A$2:$A$61, 0)),"Enter KPI Reference No. to the left")</f>
        <v>Teachers in Grades 1-12 that are licensed</v>
      </c>
      <c r="AA180" s="180" t="s">
        <v>1032</v>
      </c>
      <c r="AB180" s="213" t="s">
        <v>769</v>
      </c>
      <c r="AC180" s="137" t="s">
        <v>1985</v>
      </c>
    </row>
    <row r="181" spans="1:29" ht="60" x14ac:dyDescent="0.2">
      <c r="A181" s="177">
        <v>179</v>
      </c>
      <c r="B181" s="140">
        <v>2</v>
      </c>
      <c r="C181" s="178" t="str">
        <f>IF(COUNTIF(Components!$E$4:$E$989,B181)&gt;0,INDEX(Components!$G$4:$G$989, MATCH(B181,Components!$E$4:$E$989, 0)),"Enter valid code to the left")</f>
        <v>General education quality</v>
      </c>
      <c r="D181" s="140">
        <v>1</v>
      </c>
      <c r="E181" s="178" t="str">
        <f t="array" ref="E181">IF(COUNTIFS(Components!$F$4:$F$989,D181,Components!$B$4:$B$989,B181)&gt;0,INDEX(Components!$G$4:$G$989, MATCH(B181&amp;D181,Components!$B$4:$B$989&amp;Components!$F$4:$F$989,0),0),"Enter the component code on the left")</f>
        <v>teachers’ and leaders’ development</v>
      </c>
      <c r="F181" s="140">
        <v>2</v>
      </c>
      <c r="G181" s="178" t="str">
        <f t="array" ref="G181">IF(COUNTIFS(Components!$H$4:$H$989,F181, Components!$C$4:$C$989,D181,Components!$B$4:$B$989,B181)&gt;0,INDEX(Components!$I$4:$I$989, MATCH(B181&amp;D181&amp;F181,Components!$B$4:$B$989&amp;Components!$C$4:$C$989&amp;Components!$H$4:$H$989,0),0),"")</f>
        <v>teachers' training and professional development</v>
      </c>
      <c r="H181" s="137" t="s">
        <v>1908</v>
      </c>
      <c r="I181" s="137" t="s">
        <v>2324</v>
      </c>
      <c r="J181" s="141" t="s">
        <v>1986</v>
      </c>
      <c r="K181" s="141" t="s">
        <v>1234</v>
      </c>
      <c r="L181" s="181">
        <v>22750</v>
      </c>
      <c r="M181" s="181">
        <v>17062</v>
      </c>
      <c r="N181" s="181">
        <v>17000</v>
      </c>
      <c r="O181" s="181">
        <v>17188</v>
      </c>
      <c r="P181" s="181">
        <v>17000</v>
      </c>
      <c r="Q181" s="202">
        <f t="shared" si="16"/>
        <v>91000</v>
      </c>
      <c r="R181" s="206">
        <v>5000</v>
      </c>
      <c r="S181" s="202">
        <f t="shared" si="17"/>
        <v>113750000</v>
      </c>
      <c r="T181" s="202">
        <f t="shared" si="18"/>
        <v>85310000</v>
      </c>
      <c r="U181" s="202">
        <f t="shared" si="19"/>
        <v>85000000</v>
      </c>
      <c r="V181" s="202">
        <f t="shared" si="20"/>
        <v>85940000</v>
      </c>
      <c r="W181" s="202">
        <f t="shared" si="21"/>
        <v>85000000</v>
      </c>
      <c r="X181" s="202">
        <f t="shared" si="22"/>
        <v>455000000</v>
      </c>
      <c r="Y181" s="180" t="s">
        <v>645</v>
      </c>
      <c r="Z181" s="203" t="str">
        <f>IF(Y181&gt;0,INDEX([10]KPI!$B$2:$B$61, MATCH(Y181,[10]KPI!$A$2:$A$61, 0)),"Enter KPI Reference No. to the left")</f>
        <v>Teachers in Grades 1-12 that are licensed</v>
      </c>
      <c r="AA181" s="180" t="s">
        <v>3269</v>
      </c>
      <c r="AB181" s="213" t="s">
        <v>769</v>
      </c>
      <c r="AC181" s="137" t="s">
        <v>1987</v>
      </c>
    </row>
    <row r="182" spans="1:29" ht="72" x14ac:dyDescent="0.2">
      <c r="A182" s="177">
        <v>180</v>
      </c>
      <c r="B182" s="140">
        <v>2</v>
      </c>
      <c r="C182" s="178" t="str">
        <f>IF(COUNTIF(Components!$E$4:$E$989,B182)&gt;0,INDEX(Components!$G$4:$G$989, MATCH(B182,Components!$E$4:$E$989, 0)),"Enter valid code to the left")</f>
        <v>General education quality</v>
      </c>
      <c r="D182" s="140">
        <v>1</v>
      </c>
      <c r="E182" s="178" t="str">
        <f t="array" ref="E182">IF(COUNTIFS(Components!$F$4:$F$989,D182,Components!$B$4:$B$989,B182)&gt;0,INDEX(Components!$G$4:$G$989, MATCH(B182&amp;D182,Components!$B$4:$B$989&amp;Components!$F$4:$F$989,0),0),"Enter the component code on the left")</f>
        <v>teachers’ and leaders’ development</v>
      </c>
      <c r="F182" s="140">
        <v>2</v>
      </c>
      <c r="G182" s="178" t="str">
        <f t="array" ref="G182">IF(COUNTIFS(Components!$H$4:$H$989,F182, Components!$C$4:$C$989,D182,Components!$B$4:$B$989,B182)&gt;0,INDEX(Components!$I$4:$I$989, MATCH(B182&amp;D182&amp;F182,Components!$B$4:$B$989&amp;Components!$C$4:$C$989&amp;Components!$H$4:$H$989,0),0),"")</f>
        <v>teachers' training and professional development</v>
      </c>
      <c r="H182" s="137" t="s">
        <v>1908</v>
      </c>
      <c r="I182" s="137" t="s">
        <v>2325</v>
      </c>
      <c r="J182" s="141" t="s">
        <v>1986</v>
      </c>
      <c r="K182" s="141" t="s">
        <v>1234</v>
      </c>
      <c r="L182" s="181">
        <v>0</v>
      </c>
      <c r="M182" s="181">
        <v>0</v>
      </c>
      <c r="N182" s="181">
        <v>0</v>
      </c>
      <c r="O182" s="181">
        <v>1452</v>
      </c>
      <c r="P182" s="181">
        <v>1452</v>
      </c>
      <c r="Q182" s="202">
        <f t="shared" si="16"/>
        <v>2904</v>
      </c>
      <c r="R182" s="206">
        <v>5000</v>
      </c>
      <c r="S182" s="202">
        <f t="shared" si="17"/>
        <v>0</v>
      </c>
      <c r="T182" s="202">
        <f t="shared" si="18"/>
        <v>0</v>
      </c>
      <c r="U182" s="202">
        <f t="shared" si="19"/>
        <v>0</v>
      </c>
      <c r="V182" s="202">
        <f t="shared" si="20"/>
        <v>7260000</v>
      </c>
      <c r="W182" s="202">
        <f t="shared" si="21"/>
        <v>7260000</v>
      </c>
      <c r="X182" s="202">
        <f t="shared" si="22"/>
        <v>14520000</v>
      </c>
      <c r="Y182" s="180" t="s">
        <v>645</v>
      </c>
      <c r="Z182" s="203" t="str">
        <f>IF(Y182&gt;0,INDEX([10]KPI!$B$2:$B$61, MATCH(Y182,[10]KPI!$A$2:$A$61, 0)),"Enter KPI Reference No. to the left")</f>
        <v>Teachers in Grades 1-12 that are licensed</v>
      </c>
      <c r="AA182" s="180" t="s">
        <v>3330</v>
      </c>
      <c r="AB182" s="213" t="s">
        <v>769</v>
      </c>
      <c r="AC182" s="137" t="s">
        <v>1988</v>
      </c>
    </row>
    <row r="183" spans="1:29" ht="48" x14ac:dyDescent="0.2">
      <c r="A183" s="177">
        <v>181</v>
      </c>
      <c r="B183" s="140">
        <v>2</v>
      </c>
      <c r="C183" s="178" t="str">
        <f>IF(COUNTIF(Components!$E$4:$E$989,B183)&gt;0,INDEX(Components!$G$4:$G$989, MATCH(B183,Components!$E$4:$E$989, 0)),"Enter valid code to the left")</f>
        <v>General education quality</v>
      </c>
      <c r="D183" s="140">
        <v>1</v>
      </c>
      <c r="E183" s="178" t="str">
        <f t="array" ref="E183">IF(COUNTIFS(Components!$F$4:$F$989,D183,Components!$B$4:$B$989,B183)&gt;0,INDEX(Components!$G$4:$G$989, MATCH(B183&amp;D183,Components!$B$4:$B$989&amp;Components!$F$4:$F$989,0),0),"Enter the component code on the left")</f>
        <v>teachers’ and leaders’ development</v>
      </c>
      <c r="F183" s="140">
        <v>2</v>
      </c>
      <c r="G183" s="178" t="str">
        <f t="array" ref="G183">IF(COUNTIFS(Components!$H$4:$H$989,F183, Components!$C$4:$C$989,D183,Components!$B$4:$B$989,B183)&gt;0,INDEX(Components!$I$4:$I$989, MATCH(B183&amp;D183&amp;F183,Components!$B$4:$B$989&amp;Components!$C$4:$C$989&amp;Components!$H$4:$H$989,0),0),"")</f>
        <v>teachers' training and professional development</v>
      </c>
      <c r="H183" s="138" t="s">
        <v>1908</v>
      </c>
      <c r="I183" s="138" t="s">
        <v>1989</v>
      </c>
      <c r="J183" s="141" t="s">
        <v>1990</v>
      </c>
      <c r="K183" s="141" t="s">
        <v>1991</v>
      </c>
      <c r="L183" s="181">
        <v>4579</v>
      </c>
      <c r="M183" s="181">
        <v>4579</v>
      </c>
      <c r="N183" s="181">
        <v>4579</v>
      </c>
      <c r="O183" s="181">
        <v>4579</v>
      </c>
      <c r="P183" s="181">
        <v>4579</v>
      </c>
      <c r="Q183" s="202">
        <f t="shared" si="16"/>
        <v>22895</v>
      </c>
      <c r="R183" s="206">
        <v>500</v>
      </c>
      <c r="S183" s="202">
        <f t="shared" si="17"/>
        <v>2289500</v>
      </c>
      <c r="T183" s="202">
        <f t="shared" si="18"/>
        <v>2289500</v>
      </c>
      <c r="U183" s="202">
        <f t="shared" si="19"/>
        <v>2289500</v>
      </c>
      <c r="V183" s="202">
        <f t="shared" si="20"/>
        <v>2289500</v>
      </c>
      <c r="W183" s="202">
        <f t="shared" si="21"/>
        <v>2289500</v>
      </c>
      <c r="X183" s="202">
        <f t="shared" si="22"/>
        <v>11447500</v>
      </c>
      <c r="Y183" s="180" t="s">
        <v>645</v>
      </c>
      <c r="Z183" s="203" t="str">
        <f>IF(Y183&gt;0,INDEX([10]KPI!$B$2:$B$61, MATCH(Y183,[10]KPI!$A$2:$A$61, 0)),"Enter KPI Reference No. to the left")</f>
        <v>Teachers in Grades 1-12 that are licensed</v>
      </c>
      <c r="AA183" s="180" t="s">
        <v>3269</v>
      </c>
      <c r="AB183" s="213" t="s">
        <v>769</v>
      </c>
      <c r="AC183" s="137" t="s">
        <v>1992</v>
      </c>
    </row>
    <row r="184" spans="1:29" ht="84" x14ac:dyDescent="0.2">
      <c r="A184" s="177">
        <v>182</v>
      </c>
      <c r="B184" s="140">
        <v>2</v>
      </c>
      <c r="C184" s="178" t="str">
        <f>IF(COUNTIF(Components!$E$4:$E$989,B184)&gt;0,INDEX(Components!$G$4:$G$989, MATCH(B184,Components!$E$4:$E$989, 0)),"Enter valid code to the left")</f>
        <v>General education quality</v>
      </c>
      <c r="D184" s="140">
        <v>1</v>
      </c>
      <c r="E184" s="178" t="str">
        <f t="array" ref="E184">IF(COUNTIFS(Components!$F$4:$F$989,D184,Components!$B$4:$B$989,B184)&gt;0,INDEX(Components!$G$4:$G$989, MATCH(B184&amp;D184,Components!$B$4:$B$989&amp;Components!$F$4:$F$989,0),0),"Enter the component code on the left")</f>
        <v>teachers’ and leaders’ development</v>
      </c>
      <c r="F184" s="140">
        <v>2</v>
      </c>
      <c r="G184" s="178" t="str">
        <f t="array" ref="G184">IF(COUNTIFS(Components!$H$4:$H$989,F184, Components!$C$4:$C$989,D184,Components!$B$4:$B$989,B184)&gt;0,INDEX(Components!$I$4:$I$989, MATCH(B184&amp;D184&amp;F184,Components!$B$4:$B$989&amp;Components!$C$4:$C$989&amp;Components!$H$4:$H$989,0),0),"")</f>
        <v>teachers' training and professional development</v>
      </c>
      <c r="H184" s="138" t="s">
        <v>1908</v>
      </c>
      <c r="I184" s="138" t="s">
        <v>2326</v>
      </c>
      <c r="J184" s="141" t="s">
        <v>1986</v>
      </c>
      <c r="K184" s="141" t="s">
        <v>1234</v>
      </c>
      <c r="L184" s="181">
        <v>72</v>
      </c>
      <c r="M184" s="181">
        <v>60</v>
      </c>
      <c r="N184" s="181">
        <v>60</v>
      </c>
      <c r="O184" s="181">
        <v>60</v>
      </c>
      <c r="P184" s="181">
        <v>60</v>
      </c>
      <c r="Q184" s="202">
        <f t="shared" si="16"/>
        <v>312</v>
      </c>
      <c r="R184" s="206">
        <v>7000</v>
      </c>
      <c r="S184" s="202">
        <f t="shared" si="17"/>
        <v>504000</v>
      </c>
      <c r="T184" s="202">
        <f t="shared" si="18"/>
        <v>420000</v>
      </c>
      <c r="U184" s="202">
        <f t="shared" si="19"/>
        <v>420000</v>
      </c>
      <c r="V184" s="202">
        <f t="shared" si="20"/>
        <v>420000</v>
      </c>
      <c r="W184" s="202">
        <f t="shared" si="21"/>
        <v>420000</v>
      </c>
      <c r="X184" s="202">
        <f t="shared" si="22"/>
        <v>2184000</v>
      </c>
      <c r="Y184" s="180" t="s">
        <v>645</v>
      </c>
      <c r="Z184" s="203" t="str">
        <f>IF(Y184&gt;0,INDEX([10]KPI!$B$2:$B$61, MATCH(Y184,[10]KPI!$A$2:$A$61, 0)),"Enter KPI Reference No. to the left")</f>
        <v>Teachers in Grades 1-12 that are licensed</v>
      </c>
      <c r="AA184" s="180" t="s">
        <v>1032</v>
      </c>
      <c r="AB184" s="213" t="s">
        <v>1914</v>
      </c>
      <c r="AC184" s="137" t="s">
        <v>1993</v>
      </c>
    </row>
    <row r="185" spans="1:29" ht="72" x14ac:dyDescent="0.2">
      <c r="A185" s="177">
        <v>183</v>
      </c>
      <c r="B185" s="140">
        <v>2</v>
      </c>
      <c r="C185" s="178" t="str">
        <f>IF(COUNTIF(Components!$E$4:$E$989,B185)&gt;0,INDEX(Components!$G$4:$G$989, MATCH(B185,Components!$E$4:$E$989, 0)),"Enter valid code to the left")</f>
        <v>General education quality</v>
      </c>
      <c r="D185" s="140">
        <v>1</v>
      </c>
      <c r="E185" s="178" t="str">
        <f t="array" ref="E185">IF(COUNTIFS(Components!$F$4:$F$989,D185,Components!$B$4:$B$989,B185)&gt;0,INDEX(Components!$G$4:$G$989, MATCH(B185&amp;D185,Components!$B$4:$B$989&amp;Components!$F$4:$F$989,0),0),"Enter the component code on the left")</f>
        <v>teachers’ and leaders’ development</v>
      </c>
      <c r="F185" s="140">
        <v>2</v>
      </c>
      <c r="G185" s="178" t="str">
        <f t="array" ref="G185">IF(COUNTIFS(Components!$H$4:$H$989,F185, Components!$C$4:$C$989,D185,Components!$B$4:$B$989,B185)&gt;0,INDEX(Components!$I$4:$I$989, MATCH(B185&amp;D185&amp;F185,Components!$B$4:$B$989&amp;Components!$C$4:$C$989&amp;Components!$H$4:$H$989,0),0),"")</f>
        <v>teachers' training and professional development</v>
      </c>
      <c r="H185" s="138" t="s">
        <v>1908</v>
      </c>
      <c r="I185" s="138" t="s">
        <v>1994</v>
      </c>
      <c r="J185" s="141" t="s">
        <v>1995</v>
      </c>
      <c r="K185" s="141" t="s">
        <v>1956</v>
      </c>
      <c r="L185" s="181">
        <v>1</v>
      </c>
      <c r="M185" s="181">
        <v>0</v>
      </c>
      <c r="N185" s="181">
        <v>0</v>
      </c>
      <c r="O185" s="181">
        <v>0</v>
      </c>
      <c r="P185" s="181">
        <v>0</v>
      </c>
      <c r="Q185" s="202">
        <f t="shared" si="16"/>
        <v>1</v>
      </c>
      <c r="R185" s="206">
        <v>297900</v>
      </c>
      <c r="S185" s="202">
        <f t="shared" si="17"/>
        <v>297900</v>
      </c>
      <c r="T185" s="202">
        <f t="shared" si="18"/>
        <v>0</v>
      </c>
      <c r="U185" s="202">
        <f t="shared" si="19"/>
        <v>0</v>
      </c>
      <c r="V185" s="202">
        <f t="shared" si="20"/>
        <v>0</v>
      </c>
      <c r="W185" s="202">
        <f t="shared" si="21"/>
        <v>0</v>
      </c>
      <c r="X185" s="202">
        <f t="shared" si="22"/>
        <v>297900</v>
      </c>
      <c r="Y185" s="180" t="s">
        <v>645</v>
      </c>
      <c r="Z185" s="203" t="str">
        <f>IF(Y185&gt;0,INDEX([10]KPI!$B$2:$B$61, MATCH(Y185,[10]KPI!$A$2:$A$61, 0)),"Enter KPI Reference No. to the left")</f>
        <v>Teachers in Grades 1-12 that are licensed</v>
      </c>
      <c r="AA185" s="180" t="s">
        <v>3328</v>
      </c>
      <c r="AB185" s="213" t="s">
        <v>1914</v>
      </c>
      <c r="AC185" s="137" t="s">
        <v>1996</v>
      </c>
    </row>
    <row r="186" spans="1:29" ht="72" x14ac:dyDescent="0.2">
      <c r="A186" s="177">
        <v>184</v>
      </c>
      <c r="B186" s="140">
        <v>2</v>
      </c>
      <c r="C186" s="178" t="str">
        <f>IF(COUNTIF(Components!$E$4:$E$989,B186)&gt;0,INDEX(Components!$G$4:$G$989, MATCH(B186,Components!$E$4:$E$989, 0)),"Enter valid code to the left")</f>
        <v>General education quality</v>
      </c>
      <c r="D186" s="140">
        <v>1</v>
      </c>
      <c r="E186" s="178" t="str">
        <f t="array" ref="E186">IF(COUNTIFS(Components!$F$4:$F$989,D186,Components!$B$4:$B$989,B186)&gt;0,INDEX(Components!$G$4:$G$989, MATCH(B186&amp;D186,Components!$B$4:$B$989&amp;Components!$F$4:$F$989,0),0),"Enter the component code on the left")</f>
        <v>teachers’ and leaders’ development</v>
      </c>
      <c r="F186" s="140">
        <v>2</v>
      </c>
      <c r="G186" s="178" t="str">
        <f t="array" ref="G186">IF(COUNTIFS(Components!$H$4:$H$989,F186, Components!$C$4:$C$989,D186,Components!$B$4:$B$989,B186)&gt;0,INDEX(Components!$I$4:$I$989, MATCH(B186&amp;D186&amp;F186,Components!$B$4:$B$989&amp;Components!$C$4:$C$989&amp;Components!$H$4:$H$989,0),0),"")</f>
        <v>teachers' training and professional development</v>
      </c>
      <c r="H186" s="138" t="s">
        <v>1908</v>
      </c>
      <c r="I186" s="138" t="s">
        <v>1997</v>
      </c>
      <c r="J186" s="141" t="s">
        <v>1998</v>
      </c>
      <c r="K186" s="141" t="s">
        <v>1918</v>
      </c>
      <c r="L186" s="181">
        <v>0</v>
      </c>
      <c r="M186" s="181">
        <v>224</v>
      </c>
      <c r="N186" s="181">
        <v>224</v>
      </c>
      <c r="O186" s="181">
        <v>224</v>
      </c>
      <c r="P186" s="181">
        <v>224</v>
      </c>
      <c r="Q186" s="202">
        <f t="shared" si="16"/>
        <v>896</v>
      </c>
      <c r="R186" s="206">
        <v>5000</v>
      </c>
      <c r="S186" s="202">
        <f t="shared" si="17"/>
        <v>0</v>
      </c>
      <c r="T186" s="202">
        <f t="shared" si="18"/>
        <v>1120000</v>
      </c>
      <c r="U186" s="202">
        <f t="shared" si="19"/>
        <v>1120000</v>
      </c>
      <c r="V186" s="202">
        <f t="shared" si="20"/>
        <v>1120000</v>
      </c>
      <c r="W186" s="202">
        <f t="shared" si="21"/>
        <v>1120000</v>
      </c>
      <c r="X186" s="202">
        <f t="shared" si="22"/>
        <v>4480000</v>
      </c>
      <c r="Y186" s="180" t="s">
        <v>645</v>
      </c>
      <c r="Z186" s="203" t="str">
        <f>IF(Y186&gt;0,INDEX([10]KPI!$B$2:$B$61, MATCH(Y186,[10]KPI!$A$2:$A$61, 0)),"Enter KPI Reference No. to the left")</f>
        <v>Teachers in Grades 1-12 that are licensed</v>
      </c>
      <c r="AA186" s="180" t="s">
        <v>1032</v>
      </c>
      <c r="AB186" s="213" t="s">
        <v>1999</v>
      </c>
      <c r="AC186" s="138" t="s">
        <v>2000</v>
      </c>
    </row>
    <row r="187" spans="1:29" ht="60" x14ac:dyDescent="0.2">
      <c r="A187" s="177">
        <v>185</v>
      </c>
      <c r="B187" s="140">
        <v>2</v>
      </c>
      <c r="C187" s="178" t="str">
        <f>IF(COUNTIF(Components!$E$4:$E$989,B187)&gt;0,INDEX(Components!$G$4:$G$989, MATCH(B187,Components!$E$4:$E$989, 0)),"Enter valid code to the left")</f>
        <v>General education quality</v>
      </c>
      <c r="D187" s="140">
        <v>1</v>
      </c>
      <c r="E187" s="178" t="str">
        <f t="array" ref="E187">IF(COUNTIFS(Components!$F$4:$F$989,D187,Components!$B$4:$B$989,B187)&gt;0,INDEX(Components!$G$4:$G$989, MATCH(B187&amp;D187,Components!$B$4:$B$989&amp;Components!$F$4:$F$989,0),0),"Enter the component code on the left")</f>
        <v>teachers’ and leaders’ development</v>
      </c>
      <c r="F187" s="140">
        <v>2</v>
      </c>
      <c r="G187" s="178" t="str">
        <f t="array" ref="G187">IF(COUNTIFS(Components!$H$4:$H$989,F187, Components!$C$4:$C$989,D187,Components!$B$4:$B$989,B187)&gt;0,INDEX(Components!$I$4:$I$989, MATCH(B187&amp;D187&amp;F187,Components!$B$4:$B$989&amp;Components!$C$4:$C$989&amp;Components!$H$4:$H$989,0),0),"")</f>
        <v>teachers' training and professional development</v>
      </c>
      <c r="H187" s="138" t="s">
        <v>1908</v>
      </c>
      <c r="I187" s="138" t="s">
        <v>2001</v>
      </c>
      <c r="J187" s="141" t="s">
        <v>2002</v>
      </c>
      <c r="K187" s="141" t="s">
        <v>2003</v>
      </c>
      <c r="L187" s="181">
        <v>3200</v>
      </c>
      <c r="M187" s="181">
        <v>3200</v>
      </c>
      <c r="N187" s="181">
        <v>3200</v>
      </c>
      <c r="O187" s="181">
        <v>0</v>
      </c>
      <c r="P187" s="181">
        <v>0</v>
      </c>
      <c r="Q187" s="202">
        <f t="shared" si="16"/>
        <v>9600</v>
      </c>
      <c r="R187" s="206">
        <v>167</v>
      </c>
      <c r="S187" s="202">
        <f t="shared" si="17"/>
        <v>534400</v>
      </c>
      <c r="T187" s="202">
        <f t="shared" si="18"/>
        <v>534400</v>
      </c>
      <c r="U187" s="202">
        <f t="shared" si="19"/>
        <v>534400</v>
      </c>
      <c r="V187" s="202">
        <f t="shared" si="20"/>
        <v>0</v>
      </c>
      <c r="W187" s="202">
        <f t="shared" si="21"/>
        <v>0</v>
      </c>
      <c r="X187" s="202">
        <f t="shared" si="22"/>
        <v>1603200</v>
      </c>
      <c r="Y187" s="180" t="s">
        <v>645</v>
      </c>
      <c r="Z187" s="203" t="str">
        <f>IF(Y187&gt;0,INDEX([10]KPI!$B$2:$B$61, MATCH(Y187,[10]KPI!$A$2:$A$61, 0)),"Enter KPI Reference No. to the left")</f>
        <v>Teachers in Grades 1-12 that are licensed</v>
      </c>
      <c r="AA187" s="180" t="s">
        <v>3330</v>
      </c>
      <c r="AB187" s="213" t="s">
        <v>1914</v>
      </c>
      <c r="AC187" s="137"/>
    </row>
    <row r="188" spans="1:29" ht="48" x14ac:dyDescent="0.2">
      <c r="A188" s="177">
        <v>186</v>
      </c>
      <c r="B188" s="140">
        <v>2</v>
      </c>
      <c r="C188" s="178" t="str">
        <f>IF(COUNTIF(Components!$E$4:$E$989,B188)&gt;0,INDEX(Components!$G$4:$G$989, MATCH(B188,Components!$E$4:$E$989, 0)),"Enter valid code to the left")</f>
        <v>General education quality</v>
      </c>
      <c r="D188" s="140">
        <v>1</v>
      </c>
      <c r="E188" s="178" t="str">
        <f t="array" ref="E188">IF(COUNTIFS(Components!$F$4:$F$989,D188,Components!$B$4:$B$989,B188)&gt;0,INDEX(Components!$G$4:$G$989, MATCH(B188&amp;D188,Components!$B$4:$B$989&amp;Components!$F$4:$F$989,0),0),"Enter the component code on the left")</f>
        <v>teachers’ and leaders’ development</v>
      </c>
      <c r="F188" s="140">
        <v>2</v>
      </c>
      <c r="G188" s="178" t="str">
        <f t="array" ref="G188">IF(COUNTIFS(Components!$H$4:$H$989,F188, Components!$C$4:$C$989,D188,Components!$B$4:$B$989,B188)&gt;0,INDEX(Components!$I$4:$I$989, MATCH(B188&amp;D188&amp;F188,Components!$B$4:$B$989&amp;Components!$C$4:$C$989&amp;Components!$H$4:$H$989,0),0),"")</f>
        <v>teachers' training and professional development</v>
      </c>
      <c r="H188" s="138" t="s">
        <v>1908</v>
      </c>
      <c r="I188" s="138" t="s">
        <v>2327</v>
      </c>
      <c r="J188" s="141" t="s">
        <v>2004</v>
      </c>
      <c r="K188" s="141" t="s">
        <v>1234</v>
      </c>
      <c r="L188" s="181">
        <v>0</v>
      </c>
      <c r="M188" s="181">
        <v>120</v>
      </c>
      <c r="N188" s="181">
        <v>120</v>
      </c>
      <c r="O188" s="181">
        <v>120</v>
      </c>
      <c r="P188" s="181">
        <v>120</v>
      </c>
      <c r="Q188" s="202">
        <f t="shared" si="16"/>
        <v>480</v>
      </c>
      <c r="R188" s="206">
        <v>7000</v>
      </c>
      <c r="S188" s="202">
        <f t="shared" si="17"/>
        <v>0</v>
      </c>
      <c r="T188" s="202">
        <f t="shared" si="18"/>
        <v>840000</v>
      </c>
      <c r="U188" s="202">
        <f t="shared" si="19"/>
        <v>840000</v>
      </c>
      <c r="V188" s="202">
        <f t="shared" si="20"/>
        <v>840000</v>
      </c>
      <c r="W188" s="202">
        <f t="shared" si="21"/>
        <v>840000</v>
      </c>
      <c r="X188" s="202">
        <f t="shared" si="22"/>
        <v>3360000</v>
      </c>
      <c r="Y188" s="180" t="s">
        <v>645</v>
      </c>
      <c r="Z188" s="203" t="str">
        <f>IF(Y188&gt;0,INDEX([10]KPI!$B$2:$B$61, MATCH(Y188,[10]KPI!$A$2:$A$61, 0)),"Enter KPI Reference No. to the left")</f>
        <v>Teachers in Grades 1-12 that are licensed</v>
      </c>
      <c r="AA188" s="180" t="s">
        <v>1032</v>
      </c>
      <c r="AB188" s="213" t="s">
        <v>1914</v>
      </c>
      <c r="AC188" s="137" t="s">
        <v>2005</v>
      </c>
    </row>
    <row r="189" spans="1:29" ht="48" x14ac:dyDescent="0.2">
      <c r="A189" s="177">
        <v>187</v>
      </c>
      <c r="B189" s="140">
        <v>2</v>
      </c>
      <c r="C189" s="178" t="str">
        <f>IF(COUNTIF(Components!$E$4:$E$989,B189)&gt;0,INDEX(Components!$G$4:$G$989, MATCH(B189,Components!$E$4:$E$989, 0)),"Enter valid code to the left")</f>
        <v>General education quality</v>
      </c>
      <c r="D189" s="140">
        <v>1</v>
      </c>
      <c r="E189" s="178" t="str">
        <f t="array" ref="E189">IF(COUNTIFS(Components!$F$4:$F$989,D189,Components!$B$4:$B$989,B189)&gt;0,INDEX(Components!$G$4:$G$989, MATCH(B189&amp;D189,Components!$B$4:$B$989&amp;Components!$F$4:$F$989,0),0),"Enter the component code on the left")</f>
        <v>teachers’ and leaders’ development</v>
      </c>
      <c r="F189" s="140">
        <v>2</v>
      </c>
      <c r="G189" s="178" t="str">
        <f t="array" ref="G189">IF(COUNTIFS(Components!$H$4:$H$989,F189, Components!$C$4:$C$989,D189,Components!$B$4:$B$989,B189)&gt;0,INDEX(Components!$I$4:$I$989, MATCH(B189&amp;D189&amp;F189,Components!$B$4:$B$989&amp;Components!$C$4:$C$989&amp;Components!$H$4:$H$989,0),0),"")</f>
        <v>teachers' training and professional development</v>
      </c>
      <c r="H189" s="138" t="s">
        <v>1908</v>
      </c>
      <c r="I189" s="138" t="s">
        <v>2006</v>
      </c>
      <c r="J189" s="141" t="s">
        <v>2007</v>
      </c>
      <c r="K189" s="141" t="s">
        <v>2008</v>
      </c>
      <c r="L189" s="181">
        <v>0</v>
      </c>
      <c r="M189" s="181">
        <v>4</v>
      </c>
      <c r="N189" s="181">
        <v>4</v>
      </c>
      <c r="O189" s="181">
        <v>4</v>
      </c>
      <c r="P189" s="181">
        <v>4</v>
      </c>
      <c r="Q189" s="202">
        <f t="shared" si="16"/>
        <v>16</v>
      </c>
      <c r="R189" s="206">
        <v>20000</v>
      </c>
      <c r="S189" s="202">
        <f t="shared" si="17"/>
        <v>0</v>
      </c>
      <c r="T189" s="202">
        <f t="shared" si="18"/>
        <v>80000</v>
      </c>
      <c r="U189" s="202">
        <f t="shared" si="19"/>
        <v>80000</v>
      </c>
      <c r="V189" s="202">
        <f t="shared" si="20"/>
        <v>80000</v>
      </c>
      <c r="W189" s="202">
        <f t="shared" si="21"/>
        <v>80000</v>
      </c>
      <c r="X189" s="202">
        <f t="shared" si="22"/>
        <v>320000</v>
      </c>
      <c r="Y189" s="180" t="s">
        <v>645</v>
      </c>
      <c r="Z189" s="203" t="str">
        <f>IF(Y189&gt;0,INDEX([10]KPI!$B$2:$B$61, MATCH(Y189,[10]KPI!$A$2:$A$61, 0)),"Enter KPI Reference No. to the left")</f>
        <v>Teachers in Grades 1-12 that are licensed</v>
      </c>
      <c r="AA189" s="180" t="s">
        <v>1032</v>
      </c>
      <c r="AB189" s="213" t="s">
        <v>1914</v>
      </c>
      <c r="AC189" s="137"/>
    </row>
    <row r="190" spans="1:29" ht="48" x14ac:dyDescent="0.2">
      <c r="A190" s="177">
        <v>188</v>
      </c>
      <c r="B190" s="140">
        <v>2</v>
      </c>
      <c r="C190" s="178" t="str">
        <f>IF(COUNTIF(Components!$E$4:$E$989,B190)&gt;0,INDEX(Components!$G$4:$G$989, MATCH(B190,Components!$E$4:$E$989, 0)),"Enter valid code to the left")</f>
        <v>General education quality</v>
      </c>
      <c r="D190" s="140">
        <v>1</v>
      </c>
      <c r="E190" s="178" t="str">
        <f t="array" ref="E190">IF(COUNTIFS(Components!$F$4:$F$989,D190,Components!$B$4:$B$989,B190)&gt;0,INDEX(Components!$G$4:$G$989, MATCH(B190&amp;D190,Components!$B$4:$B$989&amp;Components!$F$4:$F$989,0),0),"Enter the component code on the left")</f>
        <v>teachers’ and leaders’ development</v>
      </c>
      <c r="F190" s="140">
        <v>3</v>
      </c>
      <c r="G190" s="178" t="str">
        <f t="array" ref="G190">IF(COUNTIFS(Components!$H$4:$H$989,F190, Components!$C$4:$C$989,D190,Components!$B$4:$B$989,B190)&gt;0,INDEX(Components!$I$4:$I$989, MATCH(B190&amp;D190&amp;F190,Components!$B$4:$B$989&amp;Components!$C$4:$C$989&amp;Components!$H$4:$H$989,0),0),"")</f>
        <v>leaders' training and professional development</v>
      </c>
      <c r="H190" s="240" t="s">
        <v>1326</v>
      </c>
      <c r="I190" s="138" t="s">
        <v>1327</v>
      </c>
      <c r="J190" s="141" t="s">
        <v>1328</v>
      </c>
      <c r="K190" s="141" t="s">
        <v>1136</v>
      </c>
      <c r="L190" s="181">
        <v>0</v>
      </c>
      <c r="M190" s="181">
        <v>0</v>
      </c>
      <c r="N190" s="181">
        <v>1</v>
      </c>
      <c r="O190" s="181">
        <v>0</v>
      </c>
      <c r="P190" s="181">
        <v>0</v>
      </c>
      <c r="Q190" s="202">
        <f t="shared" si="16"/>
        <v>1</v>
      </c>
      <c r="R190" s="217">
        <v>500000</v>
      </c>
      <c r="S190" s="202">
        <f t="shared" si="17"/>
        <v>0</v>
      </c>
      <c r="T190" s="202">
        <f t="shared" si="18"/>
        <v>0</v>
      </c>
      <c r="U190" s="202">
        <f t="shared" si="19"/>
        <v>500000</v>
      </c>
      <c r="V190" s="202">
        <f t="shared" si="20"/>
        <v>0</v>
      </c>
      <c r="W190" s="202">
        <f t="shared" si="21"/>
        <v>0</v>
      </c>
      <c r="X190" s="202">
        <f t="shared" si="22"/>
        <v>500000</v>
      </c>
      <c r="Y190" s="180" t="s">
        <v>645</v>
      </c>
      <c r="Z190" s="203" t="str">
        <f>IF(Y190&gt;0, INDEX([5]KPI!$B$2:$B$150, MATCH(Y190, [5]KPI!$A$2:$A$150, 0)), "Enter KPI Reference No. to the left")</f>
        <v>Teachers in Grades 1-12 that are licensed</v>
      </c>
      <c r="AA190" s="180" t="s">
        <v>3267</v>
      </c>
      <c r="AB190" s="213" t="s">
        <v>1121</v>
      </c>
      <c r="AC190" s="137"/>
    </row>
    <row r="191" spans="1:29" ht="60" x14ac:dyDescent="0.2">
      <c r="A191" s="177">
        <v>189</v>
      </c>
      <c r="B191" s="140">
        <v>2</v>
      </c>
      <c r="C191" s="178" t="str">
        <f>IF(COUNTIF(Components!$E$4:$E$989,B191)&gt;0,INDEX(Components!$G$4:$G$989, MATCH(B191,Components!$E$4:$E$989, 0)),"Enter valid code to the left")</f>
        <v>General education quality</v>
      </c>
      <c r="D191" s="140">
        <v>1</v>
      </c>
      <c r="E191" s="178" t="str">
        <f t="array" ref="E191">IF(COUNTIFS(Components!$F$4:$F$989,D191,Components!$B$4:$B$989,B191)&gt;0,INDEX(Components!$G$4:$G$989, MATCH(B191&amp;D191,Components!$B$4:$B$989&amp;Components!$F$4:$F$989,0),0),"Enter the component code on the left")</f>
        <v>teachers’ and leaders’ development</v>
      </c>
      <c r="F191" s="140">
        <v>3</v>
      </c>
      <c r="G191" s="178" t="str">
        <f t="array" ref="G191">IF(COUNTIFS(Components!$H$4:$H$989,F191, Components!$C$4:$C$989,D191,Components!$B$4:$B$989,B191)&gt;0,INDEX(Components!$I$4:$I$989, MATCH(B191&amp;D191&amp;F191,Components!$B$4:$B$989&amp;Components!$C$4:$C$989&amp;Components!$H$4:$H$989,0),0),"")</f>
        <v>leaders' training and professional development</v>
      </c>
      <c r="H191" s="138" t="s">
        <v>1326</v>
      </c>
      <c r="I191" s="138" t="s">
        <v>1329</v>
      </c>
      <c r="J191" s="141" t="s">
        <v>1330</v>
      </c>
      <c r="K191" s="141" t="s">
        <v>1315</v>
      </c>
      <c r="L191" s="181">
        <v>0</v>
      </c>
      <c r="M191" s="181">
        <v>0</v>
      </c>
      <c r="N191" s="181">
        <v>1</v>
      </c>
      <c r="O191" s="181">
        <v>0</v>
      </c>
      <c r="P191" s="181">
        <v>0</v>
      </c>
      <c r="Q191" s="202">
        <f t="shared" si="16"/>
        <v>1</v>
      </c>
      <c r="R191" s="217">
        <v>500000</v>
      </c>
      <c r="S191" s="202">
        <f t="shared" si="17"/>
        <v>0</v>
      </c>
      <c r="T191" s="202">
        <f t="shared" si="18"/>
        <v>0</v>
      </c>
      <c r="U191" s="202">
        <f t="shared" si="19"/>
        <v>500000</v>
      </c>
      <c r="V191" s="202">
        <f t="shared" si="20"/>
        <v>0</v>
      </c>
      <c r="W191" s="202">
        <f t="shared" si="21"/>
        <v>0</v>
      </c>
      <c r="X191" s="202">
        <f t="shared" si="22"/>
        <v>500000</v>
      </c>
      <c r="Y191" s="180" t="s">
        <v>645</v>
      </c>
      <c r="Z191" s="203" t="str">
        <f>IF(Y191&gt;0, INDEX([5]KPI!$B$2:$B$150, MATCH(Y191, [5]KPI!$A$2:$A$150, 0)), "Enter KPI Reference No. to the left")</f>
        <v>Teachers in Grades 1-12 that are licensed</v>
      </c>
      <c r="AA191" s="180" t="s">
        <v>3267</v>
      </c>
      <c r="AB191" s="213" t="s">
        <v>1121</v>
      </c>
      <c r="AC191" s="137"/>
    </row>
    <row r="192" spans="1:29" ht="48" x14ac:dyDescent="0.2">
      <c r="A192" s="177">
        <v>190</v>
      </c>
      <c r="B192" s="140">
        <v>2</v>
      </c>
      <c r="C192" s="178" t="str">
        <f>IF(COUNTIF(Components!$E$4:$E$989,B192)&gt;0,INDEX(Components!$G$4:$G$989, MATCH(B192,Components!$E$4:$E$989, 0)),"Enter valid code to the left")</f>
        <v>General education quality</v>
      </c>
      <c r="D192" s="140">
        <v>1</v>
      </c>
      <c r="E192" s="178" t="str">
        <f t="array" ref="E192">IF(COUNTIFS(Components!$F$4:$F$989,D192,Components!$B$4:$B$989,B192)&gt;0,INDEX(Components!$G$4:$G$989, MATCH(B192&amp;D192,Components!$B$4:$B$989&amp;Components!$F$4:$F$989,0),0),"Enter the component code on the left")</f>
        <v>teachers’ and leaders’ development</v>
      </c>
      <c r="F192" s="140">
        <v>3</v>
      </c>
      <c r="G192" s="178" t="str">
        <f t="array" ref="G192">IF(COUNTIFS(Components!$H$4:$H$989,F192, Components!$C$4:$C$989,D192,Components!$B$4:$B$989,B192)&gt;0,INDEX(Components!$I$4:$I$989, MATCH(B192&amp;D192&amp;F192,Components!$B$4:$B$989&amp;Components!$C$4:$C$989&amp;Components!$H$4:$H$989,0),0),"")</f>
        <v>leaders' training and professional development</v>
      </c>
      <c r="H192" s="138" t="s">
        <v>1326</v>
      </c>
      <c r="I192" s="138" t="s">
        <v>1331</v>
      </c>
      <c r="J192" s="141" t="s">
        <v>1160</v>
      </c>
      <c r="K192" s="141" t="s">
        <v>1268</v>
      </c>
      <c r="L192" s="181">
        <v>1</v>
      </c>
      <c r="M192" s="181">
        <v>0</v>
      </c>
      <c r="N192" s="181">
        <v>0</v>
      </c>
      <c r="O192" s="181">
        <v>0</v>
      </c>
      <c r="P192" s="181">
        <v>0</v>
      </c>
      <c r="Q192" s="202">
        <f t="shared" si="16"/>
        <v>1</v>
      </c>
      <c r="R192" s="217">
        <v>500000</v>
      </c>
      <c r="S192" s="202">
        <f t="shared" si="17"/>
        <v>500000</v>
      </c>
      <c r="T192" s="202">
        <f t="shared" si="18"/>
        <v>0</v>
      </c>
      <c r="U192" s="202">
        <f t="shared" si="19"/>
        <v>0</v>
      </c>
      <c r="V192" s="202">
        <f t="shared" si="20"/>
        <v>0</v>
      </c>
      <c r="W192" s="202">
        <f t="shared" si="21"/>
        <v>0</v>
      </c>
      <c r="X192" s="202">
        <f t="shared" si="22"/>
        <v>500000</v>
      </c>
      <c r="Y192" s="180" t="s">
        <v>645</v>
      </c>
      <c r="Z192" s="203" t="str">
        <f>IF(Y192&gt;0, INDEX([5]KPI!$B$2:$B$150, MATCH(Y192, [5]KPI!$A$2:$A$150, 0)), "Enter KPI Reference No. to the left")</f>
        <v>Teachers in Grades 1-12 that are licensed</v>
      </c>
      <c r="AA192" s="180" t="s">
        <v>3267</v>
      </c>
      <c r="AB192" s="213" t="s">
        <v>1121</v>
      </c>
      <c r="AC192" s="137"/>
    </row>
    <row r="193" spans="1:29" ht="48" x14ac:dyDescent="0.2">
      <c r="A193" s="177">
        <v>191</v>
      </c>
      <c r="B193" s="140">
        <v>2</v>
      </c>
      <c r="C193" s="178" t="str">
        <f>IF(COUNTIF(Components!$E$4:$E$989,B193)&gt;0,INDEX(Components!$G$4:$G$989, MATCH(B193,Components!$E$4:$E$989, 0)),"Enter valid code to the left")</f>
        <v>General education quality</v>
      </c>
      <c r="D193" s="140">
        <v>1</v>
      </c>
      <c r="E193" s="178" t="str">
        <f t="array" ref="E193">IF(COUNTIFS(Components!$F$4:$F$989,D193,Components!$B$4:$B$989,B193)&gt;0,INDEX(Components!$G$4:$G$989, MATCH(B193&amp;D193,Components!$B$4:$B$989&amp;Components!$F$4:$F$989,0),0),"Enter the component code on the left")</f>
        <v>teachers’ and leaders’ development</v>
      </c>
      <c r="F193" s="140">
        <v>3</v>
      </c>
      <c r="G193" s="178" t="str">
        <f t="array" ref="G193">IF(COUNTIFS(Components!$H$4:$H$989,F193, Components!$C$4:$C$989,D193,Components!$B$4:$B$989,B193)&gt;0,INDEX(Components!$I$4:$I$989, MATCH(B193&amp;D193&amp;F193,Components!$B$4:$B$989&amp;Components!$C$4:$C$989&amp;Components!$H$4:$H$989,0),0),"")</f>
        <v>leaders' training and professional development</v>
      </c>
      <c r="H193" s="138" t="s">
        <v>1326</v>
      </c>
      <c r="I193" s="138" t="s">
        <v>1332</v>
      </c>
      <c r="J193" s="141" t="s">
        <v>1162</v>
      </c>
      <c r="K193" s="141" t="s">
        <v>1163</v>
      </c>
      <c r="L193" s="182">
        <v>0</v>
      </c>
      <c r="M193" s="182">
        <v>4000</v>
      </c>
      <c r="N193" s="181">
        <v>0</v>
      </c>
      <c r="O193" s="181">
        <v>0</v>
      </c>
      <c r="P193" s="181">
        <v>0</v>
      </c>
      <c r="Q193" s="202">
        <f t="shared" si="16"/>
        <v>4000</v>
      </c>
      <c r="R193" s="206">
        <v>10</v>
      </c>
      <c r="S193" s="202">
        <f t="shared" si="17"/>
        <v>0</v>
      </c>
      <c r="T193" s="202">
        <f t="shared" si="18"/>
        <v>40000</v>
      </c>
      <c r="U193" s="202">
        <f t="shared" si="19"/>
        <v>0</v>
      </c>
      <c r="V193" s="202">
        <f t="shared" si="20"/>
        <v>0</v>
      </c>
      <c r="W193" s="202">
        <f t="shared" si="21"/>
        <v>0</v>
      </c>
      <c r="X193" s="202">
        <f t="shared" si="22"/>
        <v>40000</v>
      </c>
      <c r="Y193" s="180" t="s">
        <v>645</v>
      </c>
      <c r="Z193" s="203" t="str">
        <f>IF(Y193&gt;0, INDEX([5]KPI!$B$2:$B$150, MATCH(Y193, [5]KPI!$A$2:$A$150, 0)), "Enter KPI Reference No. to the left")</f>
        <v>Teachers in Grades 1-12 that are licensed</v>
      </c>
      <c r="AA193" s="180" t="s">
        <v>3267</v>
      </c>
      <c r="AB193" s="213" t="s">
        <v>1121</v>
      </c>
      <c r="AC193" s="137"/>
    </row>
    <row r="194" spans="1:29" ht="48" x14ac:dyDescent="0.2">
      <c r="A194" s="177">
        <v>192</v>
      </c>
      <c r="B194" s="140">
        <v>2</v>
      </c>
      <c r="C194" s="178" t="str">
        <f>IF(COUNTIF(Components!$E$4:$E$989,B194)&gt;0,INDEX(Components!$G$4:$G$989, MATCH(B194,Components!$E$4:$E$989, 0)),"Enter valid code to the left")</f>
        <v>General education quality</v>
      </c>
      <c r="D194" s="140">
        <v>1</v>
      </c>
      <c r="E194" s="178" t="str">
        <f t="array" ref="E194">IF(COUNTIFS(Components!$F$4:$F$989,D194,Components!$B$4:$B$989,B194)&gt;0,INDEX(Components!$G$4:$G$989, MATCH(B194&amp;D194,Components!$B$4:$B$989&amp;Components!$F$4:$F$989,0),0),"Enter the component code on the left")</f>
        <v>teachers’ and leaders’ development</v>
      </c>
      <c r="F194" s="140">
        <v>3</v>
      </c>
      <c r="G194" s="178" t="str">
        <f t="array" ref="G194">IF(COUNTIFS(Components!$H$4:$H$989,F194, Components!$C$4:$C$989,D194,Components!$B$4:$B$989,B194)&gt;0,INDEX(Components!$I$4:$I$989, MATCH(B194&amp;D194&amp;F194,Components!$B$4:$B$989&amp;Components!$C$4:$C$989&amp;Components!$H$4:$H$989,0),0),"")</f>
        <v>leaders' training and professional development</v>
      </c>
      <c r="H194" s="138" t="s">
        <v>1326</v>
      </c>
      <c r="I194" s="138" t="s">
        <v>1333</v>
      </c>
      <c r="J194" s="141" t="s">
        <v>1217</v>
      </c>
      <c r="K194" s="141" t="s">
        <v>1218</v>
      </c>
      <c r="L194" s="181">
        <v>0</v>
      </c>
      <c r="M194" s="181">
        <v>0</v>
      </c>
      <c r="N194" s="181">
        <v>3</v>
      </c>
      <c r="O194" s="181">
        <v>0</v>
      </c>
      <c r="P194" s="181">
        <v>0</v>
      </c>
      <c r="Q194" s="202">
        <f t="shared" si="16"/>
        <v>3</v>
      </c>
      <c r="R194" s="217">
        <v>5850</v>
      </c>
      <c r="S194" s="202">
        <f t="shared" si="17"/>
        <v>0</v>
      </c>
      <c r="T194" s="202">
        <f t="shared" si="18"/>
        <v>0</v>
      </c>
      <c r="U194" s="202">
        <f t="shared" si="19"/>
        <v>17550</v>
      </c>
      <c r="V194" s="202">
        <f t="shared" si="20"/>
        <v>0</v>
      </c>
      <c r="W194" s="202">
        <f t="shared" si="21"/>
        <v>0</v>
      </c>
      <c r="X194" s="202">
        <f t="shared" si="22"/>
        <v>17550</v>
      </c>
      <c r="Y194" s="180" t="s">
        <v>645</v>
      </c>
      <c r="Z194" s="203" t="str">
        <f>IF(Y194&gt;0, INDEX([5]KPI!$B$2:$B$150, MATCH(Y194, [5]KPI!$A$2:$A$150, 0)), "Enter KPI Reference No. to the left")</f>
        <v>Teachers in Grades 1-12 that are licensed</v>
      </c>
      <c r="AA194" s="180" t="s">
        <v>3267</v>
      </c>
      <c r="AB194" s="213" t="s">
        <v>1121</v>
      </c>
      <c r="AC194" s="137"/>
    </row>
    <row r="195" spans="1:29" ht="48" x14ac:dyDescent="0.2">
      <c r="A195" s="177">
        <v>193</v>
      </c>
      <c r="B195" s="140">
        <v>2</v>
      </c>
      <c r="C195" s="178" t="str">
        <f>IF(COUNTIF(Components!$E$4:$E$989,B195)&gt;0,INDEX(Components!$G$4:$G$989, MATCH(B195,Components!$E$4:$E$989, 0)),"Enter valid code to the left")</f>
        <v>General education quality</v>
      </c>
      <c r="D195" s="140">
        <v>1</v>
      </c>
      <c r="E195" s="178" t="str">
        <f t="array" ref="E195">IF(COUNTIFS(Components!$F$4:$F$989,D195,Components!$B$4:$B$989,B195)&gt;0,INDEX(Components!$G$4:$G$989, MATCH(B195&amp;D195,Components!$B$4:$B$989&amp;Components!$F$4:$F$989,0),0),"Enter the component code on the left")</f>
        <v>teachers’ and leaders’ development</v>
      </c>
      <c r="F195" s="140">
        <v>3</v>
      </c>
      <c r="G195" s="178" t="str">
        <f t="array" ref="G195">IF(COUNTIFS(Components!$H$4:$H$989,F195, Components!$C$4:$C$989,D195,Components!$B$4:$B$989,B195)&gt;0,INDEX(Components!$I$4:$I$989, MATCH(B195&amp;D195&amp;F195,Components!$B$4:$B$989&amp;Components!$C$4:$C$989&amp;Components!$H$4:$H$989,0),0),"")</f>
        <v>leaders' training and professional development</v>
      </c>
      <c r="H195" s="138" t="s">
        <v>1326</v>
      </c>
      <c r="I195" s="138" t="s">
        <v>1334</v>
      </c>
      <c r="J195" s="141" t="s">
        <v>1220</v>
      </c>
      <c r="K195" s="141" t="s">
        <v>1221</v>
      </c>
      <c r="L195" s="181">
        <v>0</v>
      </c>
      <c r="M195" s="181">
        <v>0</v>
      </c>
      <c r="N195" s="181">
        <v>0</v>
      </c>
      <c r="O195" s="181">
        <v>840</v>
      </c>
      <c r="P195" s="182">
        <v>0</v>
      </c>
      <c r="Q195" s="202">
        <f t="shared" si="16"/>
        <v>840</v>
      </c>
      <c r="R195" s="217">
        <v>50</v>
      </c>
      <c r="S195" s="202">
        <f t="shared" si="17"/>
        <v>0</v>
      </c>
      <c r="T195" s="202">
        <f t="shared" si="18"/>
        <v>0</v>
      </c>
      <c r="U195" s="202">
        <f t="shared" si="19"/>
        <v>0</v>
      </c>
      <c r="V195" s="202">
        <f t="shared" si="20"/>
        <v>42000</v>
      </c>
      <c r="W195" s="202">
        <f t="shared" si="21"/>
        <v>0</v>
      </c>
      <c r="X195" s="202">
        <f t="shared" si="22"/>
        <v>42000</v>
      </c>
      <c r="Y195" s="180" t="s">
        <v>645</v>
      </c>
      <c r="Z195" s="203" t="str">
        <f>IF(Y195&gt;0, INDEX([5]KPI!$B$2:$B$150, MATCH(Y195, [5]KPI!$A$2:$A$150, 0)), "Enter KPI Reference No. to the left")</f>
        <v>Teachers in Grades 1-12 that are licensed</v>
      </c>
      <c r="AA195" s="180" t="s">
        <v>3267</v>
      </c>
      <c r="AB195" s="213" t="s">
        <v>1121</v>
      </c>
      <c r="AC195" s="137"/>
    </row>
    <row r="196" spans="1:29" ht="48" x14ac:dyDescent="0.2">
      <c r="A196" s="177">
        <v>194</v>
      </c>
      <c r="B196" s="140">
        <v>2</v>
      </c>
      <c r="C196" s="178" t="str">
        <f>IF(COUNTIF(Components!$E$4:$E$989,B196)&gt;0,INDEX(Components!$G$4:$G$989, MATCH(B196,Components!$E$4:$E$989, 0)),"Enter valid code to the left")</f>
        <v>General education quality</v>
      </c>
      <c r="D196" s="140">
        <v>1</v>
      </c>
      <c r="E196" s="178" t="str">
        <f t="array" ref="E196">IF(COUNTIFS(Components!$F$4:$F$989,D196,Components!$B$4:$B$989,B196)&gt;0,INDEX(Components!$G$4:$G$989, MATCH(B196&amp;D196,Components!$B$4:$B$989&amp;Components!$F$4:$F$989,0),0),"Enter the component code on the left")</f>
        <v>teachers’ and leaders’ development</v>
      </c>
      <c r="F196" s="140">
        <v>3</v>
      </c>
      <c r="G196" s="178" t="str">
        <f t="array" ref="G196">IF(COUNTIFS(Components!$H$4:$H$989,F196, Components!$C$4:$C$989,D196,Components!$B$4:$B$989,B196)&gt;0,INDEX(Components!$I$4:$I$989, MATCH(B196&amp;D196&amp;F196,Components!$B$4:$B$989&amp;Components!$C$4:$C$989&amp;Components!$H$4:$H$989,0),0),"")</f>
        <v>leaders' training and professional development</v>
      </c>
      <c r="H196" s="138" t="s">
        <v>1326</v>
      </c>
      <c r="I196" s="138" t="s">
        <v>1335</v>
      </c>
      <c r="J196" s="141" t="s">
        <v>1336</v>
      </c>
      <c r="K196" s="141" t="s">
        <v>1337</v>
      </c>
      <c r="L196" s="181">
        <v>0</v>
      </c>
      <c r="M196" s="181">
        <v>0</v>
      </c>
      <c r="N196" s="181">
        <v>24</v>
      </c>
      <c r="O196" s="181">
        <v>0</v>
      </c>
      <c r="P196" s="181">
        <v>0</v>
      </c>
      <c r="Q196" s="202">
        <f t="shared" ref="Q196:Q259" si="23">L196+M196+N196+O196+P196</f>
        <v>24</v>
      </c>
      <c r="R196" s="217">
        <v>52500</v>
      </c>
      <c r="S196" s="202">
        <f t="shared" ref="S196:S259" si="24">L196*$R196</f>
        <v>0</v>
      </c>
      <c r="T196" s="202">
        <f t="shared" ref="T196:T259" si="25">M196*$R196</f>
        <v>0</v>
      </c>
      <c r="U196" s="202">
        <f t="shared" ref="U196:U259" si="26">N196*$R196</f>
        <v>1260000</v>
      </c>
      <c r="V196" s="202">
        <f t="shared" ref="V196:V259" si="27">O196*$R196</f>
        <v>0</v>
      </c>
      <c r="W196" s="202">
        <f t="shared" ref="W196:W259" si="28">P196*$R196</f>
        <v>0</v>
      </c>
      <c r="X196" s="202">
        <f t="shared" si="22"/>
        <v>1260000</v>
      </c>
      <c r="Y196" s="180" t="s">
        <v>645</v>
      </c>
      <c r="Z196" s="203" t="str">
        <f>IF(Y196&gt;0, INDEX([5]KPI!$B$2:$B$150, MATCH(Y196, [5]KPI!$A$2:$A$150, 0)), "Enter KPI Reference No. to the left")</f>
        <v>Teachers in Grades 1-12 that are licensed</v>
      </c>
      <c r="AA196" s="180" t="s">
        <v>3267</v>
      </c>
      <c r="AB196" s="213" t="s">
        <v>1121</v>
      </c>
      <c r="AC196" s="137"/>
    </row>
    <row r="197" spans="1:29" ht="48" x14ac:dyDescent="0.2">
      <c r="A197" s="177">
        <v>195</v>
      </c>
      <c r="B197" s="140">
        <v>2</v>
      </c>
      <c r="C197" s="178" t="str">
        <f>IF(COUNTIF(Components!$E$4:$E$989,B197)&gt;0,INDEX(Components!$G$4:$G$989, MATCH(B197,Components!$E$4:$E$989, 0)),"Enter valid code to the left")</f>
        <v>General education quality</v>
      </c>
      <c r="D197" s="140">
        <v>1</v>
      </c>
      <c r="E197" s="178" t="str">
        <f t="array" ref="E197">IF(COUNTIFS(Components!$F$4:$F$989,D197,Components!$B$4:$B$989,B197)&gt;0,INDEX(Components!$G$4:$G$989, MATCH(B197&amp;D197,Components!$B$4:$B$989&amp;Components!$F$4:$F$989,0),0),"Enter the component code on the left")</f>
        <v>teachers’ and leaders’ development</v>
      </c>
      <c r="F197" s="140">
        <v>3</v>
      </c>
      <c r="G197" s="178" t="str">
        <f t="array" ref="G197">IF(COUNTIFS(Components!$H$4:$H$989,F197, Components!$C$4:$C$989,D197,Components!$B$4:$B$989,B197)&gt;0,INDEX(Components!$I$4:$I$989, MATCH(B197&amp;D197&amp;F197,Components!$B$4:$B$989&amp;Components!$C$4:$C$989&amp;Components!$H$4:$H$989,0),0),"")</f>
        <v>leaders' training and professional development</v>
      </c>
      <c r="H197" s="138" t="s">
        <v>1326</v>
      </c>
      <c r="I197" s="138" t="s">
        <v>1338</v>
      </c>
      <c r="J197" s="141" t="s">
        <v>1339</v>
      </c>
      <c r="K197" s="141" t="s">
        <v>1182</v>
      </c>
      <c r="L197" s="181">
        <v>0</v>
      </c>
      <c r="M197" s="181">
        <v>0</v>
      </c>
      <c r="N197" s="181">
        <v>0</v>
      </c>
      <c r="O197" s="181">
        <v>600</v>
      </c>
      <c r="P197" s="181">
        <v>0</v>
      </c>
      <c r="Q197" s="202">
        <f t="shared" si="23"/>
        <v>600</v>
      </c>
      <c r="R197" s="206">
        <v>50</v>
      </c>
      <c r="S197" s="202">
        <f t="shared" si="24"/>
        <v>0</v>
      </c>
      <c r="T197" s="202">
        <f t="shared" si="25"/>
        <v>0</v>
      </c>
      <c r="U197" s="202">
        <f t="shared" si="26"/>
        <v>0</v>
      </c>
      <c r="V197" s="202">
        <f t="shared" si="27"/>
        <v>30000</v>
      </c>
      <c r="W197" s="202">
        <f t="shared" si="28"/>
        <v>0</v>
      </c>
      <c r="X197" s="202">
        <f t="shared" si="22"/>
        <v>30000</v>
      </c>
      <c r="Y197" s="180" t="s">
        <v>645</v>
      </c>
      <c r="Z197" s="203" t="str">
        <f>IF(Y197&gt;0, INDEX([5]KPI!$B$2:$B$150, MATCH(Y197, [5]KPI!$A$2:$A$150, 0)), "Enter KPI Reference No. to the left")</f>
        <v>Teachers in Grades 1-12 that are licensed</v>
      </c>
      <c r="AA197" s="180" t="s">
        <v>3267</v>
      </c>
      <c r="AB197" s="213" t="s">
        <v>1121</v>
      </c>
      <c r="AC197" s="137"/>
    </row>
    <row r="198" spans="1:29" ht="48" x14ac:dyDescent="0.2">
      <c r="A198" s="177">
        <v>196</v>
      </c>
      <c r="B198" s="140">
        <v>2</v>
      </c>
      <c r="C198" s="178" t="str">
        <f>IF(COUNTIF(Components!$E$4:$E$989,B198)&gt;0,INDEX(Components!$G$4:$G$989, MATCH(B198,Components!$E$4:$E$989, 0)),"Enter valid code to the left")</f>
        <v>General education quality</v>
      </c>
      <c r="D198" s="140">
        <v>1</v>
      </c>
      <c r="E198" s="178" t="str">
        <f t="array" ref="E198">IF(COUNTIFS(Components!$F$4:$F$989,D198,Components!$B$4:$B$989,B198)&gt;0,INDEX(Components!$G$4:$G$989, MATCH(B198&amp;D198,Components!$B$4:$B$989&amp;Components!$F$4:$F$989,0),0),"Enter the component code on the left")</f>
        <v>teachers’ and leaders’ development</v>
      </c>
      <c r="F198" s="140">
        <v>3</v>
      </c>
      <c r="G198" s="178" t="str">
        <f t="array" ref="G198">IF(COUNTIFS(Components!$H$4:$H$989,F198, Components!$C$4:$C$989,D198,Components!$B$4:$B$989,B198)&gt;0,INDEX(Components!$I$4:$I$989, MATCH(B198&amp;D198&amp;F198,Components!$B$4:$B$989&amp;Components!$C$4:$C$989&amp;Components!$H$4:$H$989,0),0),"")</f>
        <v>leaders' training and professional development</v>
      </c>
      <c r="H198" s="138" t="s">
        <v>1326</v>
      </c>
      <c r="I198" s="138" t="s">
        <v>1340</v>
      </c>
      <c r="J198" s="141" t="s">
        <v>1280</v>
      </c>
      <c r="K198" s="141" t="s">
        <v>1281</v>
      </c>
      <c r="L198" s="182">
        <v>3296</v>
      </c>
      <c r="M198" s="182">
        <v>5500</v>
      </c>
      <c r="N198" s="182">
        <v>7248</v>
      </c>
      <c r="O198" s="182">
        <v>9888</v>
      </c>
      <c r="P198" s="182">
        <v>11640</v>
      </c>
      <c r="Q198" s="202">
        <f t="shared" si="23"/>
        <v>37572</v>
      </c>
      <c r="R198" s="217">
        <v>4000</v>
      </c>
      <c r="S198" s="202">
        <f t="shared" si="24"/>
        <v>13184000</v>
      </c>
      <c r="T198" s="202">
        <f t="shared" si="25"/>
        <v>22000000</v>
      </c>
      <c r="U198" s="202">
        <f t="shared" si="26"/>
        <v>28992000</v>
      </c>
      <c r="V198" s="202">
        <f t="shared" si="27"/>
        <v>39552000</v>
      </c>
      <c r="W198" s="202">
        <f t="shared" si="28"/>
        <v>46560000</v>
      </c>
      <c r="X198" s="202">
        <f t="shared" si="22"/>
        <v>150288000</v>
      </c>
      <c r="Y198" s="180" t="s">
        <v>645</v>
      </c>
      <c r="Z198" s="203" t="str">
        <f>IF(Y198&gt;0, INDEX([5]KPI!$B$2:$B$150, MATCH(Y198, [5]KPI!$A$2:$A$150, 0)), "Enter KPI Reference No. to the left")</f>
        <v>Teachers in Grades 1-12 that are licensed</v>
      </c>
      <c r="AA198" s="180" t="s">
        <v>3267</v>
      </c>
      <c r="AB198" s="213" t="s">
        <v>3288</v>
      </c>
      <c r="AC198" s="137"/>
    </row>
    <row r="199" spans="1:29" ht="48" x14ac:dyDescent="0.2">
      <c r="A199" s="177">
        <v>197</v>
      </c>
      <c r="B199" s="140">
        <v>2</v>
      </c>
      <c r="C199" s="178" t="str">
        <f>IF(COUNTIF(Components!$E$4:$E$989,B199)&gt;0,INDEX(Components!$G$4:$G$989, MATCH(B199,Components!$E$4:$E$989, 0)),"Enter valid code to the left")</f>
        <v>General education quality</v>
      </c>
      <c r="D199" s="140">
        <v>1</v>
      </c>
      <c r="E199" s="178" t="str">
        <f t="array" ref="E199">IF(COUNTIFS(Components!$F$4:$F$989,D199,Components!$B$4:$B$989,B199)&gt;0,INDEX(Components!$G$4:$G$989, MATCH(B199&amp;D199,Components!$B$4:$B$989&amp;Components!$F$4:$F$989,0),0),"Enter the component code on the left")</f>
        <v>teachers’ and leaders’ development</v>
      </c>
      <c r="F199" s="140">
        <v>3</v>
      </c>
      <c r="G199" s="178" t="str">
        <f t="array" ref="G199">IF(COUNTIFS(Components!$H$4:$H$989,F199, Components!$C$4:$C$989,D199,Components!$B$4:$B$989,B199)&gt;0,INDEX(Components!$I$4:$I$989, MATCH(B199&amp;D199&amp;F199,Components!$B$4:$B$989&amp;Components!$C$4:$C$989&amp;Components!$H$4:$H$989,0),0),"")</f>
        <v>leaders' training and professional development</v>
      </c>
      <c r="H199" s="138" t="s">
        <v>1326</v>
      </c>
      <c r="I199" s="138" t="s">
        <v>1341</v>
      </c>
      <c r="J199" s="141" t="s">
        <v>1280</v>
      </c>
      <c r="K199" s="141" t="s">
        <v>1281</v>
      </c>
      <c r="L199" s="182">
        <v>450</v>
      </c>
      <c r="M199" s="182">
        <v>860</v>
      </c>
      <c r="N199" s="182">
        <v>1600</v>
      </c>
      <c r="O199" s="182">
        <v>3000</v>
      </c>
      <c r="P199" s="182">
        <v>5600</v>
      </c>
      <c r="Q199" s="202">
        <f t="shared" si="23"/>
        <v>11510</v>
      </c>
      <c r="R199" s="217">
        <v>4000</v>
      </c>
      <c r="S199" s="202">
        <f t="shared" si="24"/>
        <v>1800000</v>
      </c>
      <c r="T199" s="202">
        <f t="shared" si="25"/>
        <v>3440000</v>
      </c>
      <c r="U199" s="202">
        <f t="shared" si="26"/>
        <v>6400000</v>
      </c>
      <c r="V199" s="202">
        <f t="shared" si="27"/>
        <v>12000000</v>
      </c>
      <c r="W199" s="202">
        <f t="shared" si="28"/>
        <v>22400000</v>
      </c>
      <c r="X199" s="202">
        <f t="shared" si="22"/>
        <v>46040000</v>
      </c>
      <c r="Y199" s="180"/>
      <c r="Z199" s="203"/>
      <c r="AA199" s="180" t="s">
        <v>3267</v>
      </c>
      <c r="AB199" s="213" t="s">
        <v>3288</v>
      </c>
      <c r="AC199" s="137"/>
    </row>
    <row r="200" spans="1:29" ht="48" x14ac:dyDescent="0.2">
      <c r="A200" s="177">
        <v>198</v>
      </c>
      <c r="B200" s="140">
        <v>2</v>
      </c>
      <c r="C200" s="178" t="str">
        <f>IF(COUNTIF(Components!$E$4:$E$989,B200)&gt;0,INDEX(Components!$G$4:$G$989, MATCH(B200,Components!$E$4:$E$989, 0)),"Enter valid code to the left")</f>
        <v>General education quality</v>
      </c>
      <c r="D200" s="140">
        <v>1</v>
      </c>
      <c r="E200" s="178" t="str">
        <f t="array" ref="E200">IF(COUNTIFS(Components!$F$4:$F$989,D200,Components!$B$4:$B$989,B200)&gt;0,INDEX(Components!$G$4:$G$989, MATCH(B200&amp;D200,Components!$B$4:$B$989&amp;Components!$F$4:$F$989,0),0),"Enter the component code on the left")</f>
        <v>teachers’ and leaders’ development</v>
      </c>
      <c r="F200" s="140">
        <v>3</v>
      </c>
      <c r="G200" s="178" t="str">
        <f t="array" ref="G200">IF(COUNTIFS(Components!$H$4:$H$989,F200, Components!$C$4:$C$989,D200,Components!$B$4:$B$989,B200)&gt;0,INDEX(Components!$I$4:$I$989, MATCH(B200&amp;D200&amp;F200,Components!$B$4:$B$989&amp;Components!$C$4:$C$989&amp;Components!$H$4:$H$989,0),0),"")</f>
        <v>leaders' training and professional development</v>
      </c>
      <c r="H200" s="138" t="s">
        <v>1326</v>
      </c>
      <c r="I200" s="138" t="s">
        <v>1342</v>
      </c>
      <c r="J200" s="141" t="s">
        <v>1280</v>
      </c>
      <c r="K200" s="141" t="s">
        <v>1281</v>
      </c>
      <c r="L200" s="182">
        <v>1369</v>
      </c>
      <c r="M200" s="181">
        <v>1385</v>
      </c>
      <c r="N200" s="182">
        <v>1534</v>
      </c>
      <c r="O200" s="181">
        <v>1618</v>
      </c>
      <c r="P200" s="182">
        <v>1634</v>
      </c>
      <c r="Q200" s="202">
        <f t="shared" si="23"/>
        <v>7540</v>
      </c>
      <c r="R200" s="217">
        <v>10000</v>
      </c>
      <c r="S200" s="202">
        <f t="shared" si="24"/>
        <v>13690000</v>
      </c>
      <c r="T200" s="202">
        <f t="shared" si="25"/>
        <v>13850000</v>
      </c>
      <c r="U200" s="202">
        <f t="shared" si="26"/>
        <v>15340000</v>
      </c>
      <c r="V200" s="202">
        <f t="shared" si="27"/>
        <v>16180000</v>
      </c>
      <c r="W200" s="202">
        <f t="shared" si="28"/>
        <v>16340000</v>
      </c>
      <c r="X200" s="202">
        <f t="shared" si="22"/>
        <v>75400000</v>
      </c>
      <c r="Y200" s="180"/>
      <c r="Z200" s="203"/>
      <c r="AA200" s="180" t="s">
        <v>3267</v>
      </c>
      <c r="AB200" s="213" t="s">
        <v>3288</v>
      </c>
      <c r="AC200" s="137"/>
    </row>
    <row r="201" spans="1:29" ht="48" x14ac:dyDescent="0.2">
      <c r="A201" s="177">
        <v>199</v>
      </c>
      <c r="B201" s="140">
        <v>2</v>
      </c>
      <c r="C201" s="178" t="str">
        <f>IF(COUNTIF(Components!$E$4:$E$989,B201)&gt;0,INDEX(Components!$G$4:$G$989, MATCH(B201,Components!$E$4:$E$989, 0)),"Enter valid code to the left")</f>
        <v>General education quality</v>
      </c>
      <c r="D201" s="140">
        <v>1</v>
      </c>
      <c r="E201" s="178" t="str">
        <f t="array" ref="E201">IF(COUNTIFS(Components!$F$4:$F$989,D201,Components!$B$4:$B$989,B201)&gt;0,INDEX(Components!$G$4:$G$989, MATCH(B201&amp;D201,Components!$B$4:$B$989&amp;Components!$F$4:$F$989,0),0),"Enter the component code on the left")</f>
        <v>teachers’ and leaders’ development</v>
      </c>
      <c r="F201" s="140">
        <v>3</v>
      </c>
      <c r="G201" s="178" t="str">
        <f t="array" ref="G201">IF(COUNTIFS(Components!$H$4:$H$989,F201, Components!$C$4:$C$989,D201,Components!$B$4:$B$989,B201)&gt;0,INDEX(Components!$I$4:$I$989, MATCH(B201&amp;D201&amp;F201,Components!$B$4:$B$989&amp;Components!$C$4:$C$989&amp;Components!$H$4:$H$989,0),0),"")</f>
        <v>leaders' training and professional development</v>
      </c>
      <c r="H201" s="240" t="s">
        <v>1343</v>
      </c>
      <c r="I201" s="138" t="s">
        <v>1344</v>
      </c>
      <c r="J201" s="141" t="s">
        <v>1160</v>
      </c>
      <c r="K201" s="141" t="s">
        <v>1268</v>
      </c>
      <c r="L201" s="181">
        <v>0</v>
      </c>
      <c r="M201" s="181">
        <v>1</v>
      </c>
      <c r="N201" s="181">
        <v>0</v>
      </c>
      <c r="O201" s="181">
        <v>0</v>
      </c>
      <c r="P201" s="181">
        <v>0</v>
      </c>
      <c r="Q201" s="202">
        <f t="shared" si="23"/>
        <v>1</v>
      </c>
      <c r="R201" s="217">
        <v>500000</v>
      </c>
      <c r="S201" s="202">
        <f t="shared" si="24"/>
        <v>0</v>
      </c>
      <c r="T201" s="202">
        <f t="shared" si="25"/>
        <v>500000</v>
      </c>
      <c r="U201" s="202">
        <f t="shared" si="26"/>
        <v>0</v>
      </c>
      <c r="V201" s="202">
        <f t="shared" si="27"/>
        <v>0</v>
      </c>
      <c r="W201" s="202">
        <f t="shared" si="28"/>
        <v>0</v>
      </c>
      <c r="X201" s="202">
        <f t="shared" si="22"/>
        <v>500000</v>
      </c>
      <c r="Y201" s="180" t="s">
        <v>645</v>
      </c>
      <c r="Z201" s="203" t="str">
        <f>IF(Y201&gt;0, INDEX([5]KPI!$B$2:$B$150, MATCH(Y201, [5]KPI!$A$2:$A$150, 0)), "Enter KPI Reference No. to the left")</f>
        <v>Teachers in Grades 1-12 that are licensed</v>
      </c>
      <c r="AA201" s="180" t="s">
        <v>3267</v>
      </c>
      <c r="AB201" s="213" t="s">
        <v>3288</v>
      </c>
      <c r="AC201" s="137"/>
    </row>
    <row r="202" spans="1:29" ht="48" x14ac:dyDescent="0.2">
      <c r="A202" s="177">
        <v>200</v>
      </c>
      <c r="B202" s="140">
        <v>2</v>
      </c>
      <c r="C202" s="178" t="str">
        <f>IF(COUNTIF(Components!$E$4:$E$989,B202)&gt;0,INDEX(Components!$G$4:$G$989, MATCH(B202,Components!$E$4:$E$989, 0)),"Enter valid code to the left")</f>
        <v>General education quality</v>
      </c>
      <c r="D202" s="140">
        <v>1</v>
      </c>
      <c r="E202" s="178" t="str">
        <f t="array" ref="E202">IF(COUNTIFS(Components!$F$4:$F$989,D202,Components!$B$4:$B$989,B202)&gt;0,INDEX(Components!$G$4:$G$989, MATCH(B202&amp;D202,Components!$B$4:$B$989&amp;Components!$F$4:$F$989,0),0),"Enter the component code on the left")</f>
        <v>teachers’ and leaders’ development</v>
      </c>
      <c r="F202" s="140">
        <v>3</v>
      </c>
      <c r="G202" s="178" t="str">
        <f t="array" ref="G202">IF(COUNTIFS(Components!$H$4:$H$989,F202, Components!$C$4:$C$989,D202,Components!$B$4:$B$989,B202)&gt;0,INDEX(Components!$I$4:$I$989, MATCH(B202&amp;D202&amp;F202,Components!$B$4:$B$989&amp;Components!$C$4:$C$989&amp;Components!$H$4:$H$989,0),0),"")</f>
        <v>leaders' training and professional development</v>
      </c>
      <c r="H202" s="138" t="s">
        <v>1343</v>
      </c>
      <c r="I202" s="138" t="s">
        <v>1345</v>
      </c>
      <c r="J202" s="141" t="s">
        <v>1346</v>
      </c>
      <c r="K202" s="141" t="s">
        <v>1347</v>
      </c>
      <c r="L202" s="181">
        <v>0</v>
      </c>
      <c r="M202" s="181">
        <v>1</v>
      </c>
      <c r="N202" s="181">
        <v>1</v>
      </c>
      <c r="O202" s="181">
        <v>0</v>
      </c>
      <c r="P202" s="181">
        <v>0</v>
      </c>
      <c r="Q202" s="202">
        <f t="shared" si="23"/>
        <v>2</v>
      </c>
      <c r="R202" s="217">
        <v>500000</v>
      </c>
      <c r="S202" s="202">
        <f t="shared" si="24"/>
        <v>0</v>
      </c>
      <c r="T202" s="202">
        <f t="shared" si="25"/>
        <v>500000</v>
      </c>
      <c r="U202" s="202">
        <f t="shared" si="26"/>
        <v>500000</v>
      </c>
      <c r="V202" s="202">
        <f t="shared" si="27"/>
        <v>0</v>
      </c>
      <c r="W202" s="202">
        <f t="shared" si="28"/>
        <v>0</v>
      </c>
      <c r="X202" s="202">
        <f t="shared" si="22"/>
        <v>1000000</v>
      </c>
      <c r="Y202" s="180" t="s">
        <v>645</v>
      </c>
      <c r="Z202" s="203" t="str">
        <f>IF(Y202&gt;0, INDEX([5]KPI!$B$2:$B$150, MATCH(Y202, [5]KPI!$A$2:$A$150, 0)), "Enter KPI Reference No. to the left")</f>
        <v>Teachers in Grades 1-12 that are licensed</v>
      </c>
      <c r="AA202" s="180" t="s">
        <v>3267</v>
      </c>
      <c r="AB202" s="213" t="s">
        <v>769</v>
      </c>
      <c r="AC202" s="137"/>
    </row>
    <row r="203" spans="1:29" ht="48" x14ac:dyDescent="0.2">
      <c r="A203" s="177">
        <v>201</v>
      </c>
      <c r="B203" s="140">
        <v>2</v>
      </c>
      <c r="C203" s="178" t="str">
        <f>IF(COUNTIF(Components!$E$4:$E$989,B203)&gt;0,INDEX(Components!$G$4:$G$989, MATCH(B203,Components!$E$4:$E$989, 0)),"Enter valid code to the left")</f>
        <v>General education quality</v>
      </c>
      <c r="D203" s="140">
        <v>1</v>
      </c>
      <c r="E203" s="178" t="str">
        <f t="array" ref="E203">IF(COUNTIFS(Components!$F$4:$F$989,D203,Components!$B$4:$B$989,B203)&gt;0,INDEX(Components!$G$4:$G$989, MATCH(B203&amp;D203,Components!$B$4:$B$989&amp;Components!$F$4:$F$989,0),0),"Enter the component code on the left")</f>
        <v>teachers’ and leaders’ development</v>
      </c>
      <c r="F203" s="140">
        <v>3</v>
      </c>
      <c r="G203" s="178" t="str">
        <f t="array" ref="G203">IF(COUNTIFS(Components!$H$4:$H$989,F203, Components!$C$4:$C$989,D203,Components!$B$4:$B$989,B203)&gt;0,INDEX(Components!$I$4:$I$989, MATCH(B203&amp;D203&amp;F203,Components!$B$4:$B$989&amp;Components!$C$4:$C$989&amp;Components!$H$4:$H$989,0),0),"")</f>
        <v>leaders' training and professional development</v>
      </c>
      <c r="H203" s="240" t="s">
        <v>1348</v>
      </c>
      <c r="I203" s="138" t="s">
        <v>1349</v>
      </c>
      <c r="J203" s="141" t="s">
        <v>1172</v>
      </c>
      <c r="K203" s="141" t="s">
        <v>1284</v>
      </c>
      <c r="L203" s="181">
        <v>0</v>
      </c>
      <c r="M203" s="181">
        <v>1</v>
      </c>
      <c r="N203" s="181">
        <v>0</v>
      </c>
      <c r="O203" s="181">
        <v>0</v>
      </c>
      <c r="P203" s="181">
        <v>0</v>
      </c>
      <c r="Q203" s="202">
        <f t="shared" si="23"/>
        <v>1</v>
      </c>
      <c r="R203" s="217">
        <v>1300000</v>
      </c>
      <c r="S203" s="202">
        <f t="shared" si="24"/>
        <v>0</v>
      </c>
      <c r="T203" s="202">
        <f t="shared" si="25"/>
        <v>1300000</v>
      </c>
      <c r="U203" s="202">
        <f t="shared" si="26"/>
        <v>0</v>
      </c>
      <c r="V203" s="202">
        <f t="shared" si="27"/>
        <v>0</v>
      </c>
      <c r="W203" s="202">
        <f t="shared" si="28"/>
        <v>0</v>
      </c>
      <c r="X203" s="202">
        <f t="shared" si="22"/>
        <v>1300000</v>
      </c>
      <c r="Y203" s="180" t="s">
        <v>645</v>
      </c>
      <c r="Z203" s="203" t="str">
        <f>IF(Y203&gt;0, INDEX([5]KPI!$B$2:$B$150, MATCH(Y203, [5]KPI!$A$2:$A$150, 0)), "Enter KPI Reference No. to the left")</f>
        <v>Teachers in Grades 1-12 that are licensed</v>
      </c>
      <c r="AA203" s="180" t="s">
        <v>3267</v>
      </c>
      <c r="AB203" s="213" t="s">
        <v>1121</v>
      </c>
      <c r="AC203" s="137"/>
    </row>
    <row r="204" spans="1:29" ht="48" x14ac:dyDescent="0.2">
      <c r="A204" s="177">
        <v>202</v>
      </c>
      <c r="B204" s="140">
        <v>2</v>
      </c>
      <c r="C204" s="178" t="str">
        <f>IF(COUNTIF(Components!$E$4:$E$989,B204)&gt;0,INDEX(Components!$G$4:$G$989, MATCH(B204,Components!$E$4:$E$989, 0)),"Enter valid code to the left")</f>
        <v>General education quality</v>
      </c>
      <c r="D204" s="140">
        <v>1</v>
      </c>
      <c r="E204" s="178" t="str">
        <f t="array" ref="E204">IF(COUNTIFS(Components!$F$4:$F$989,D204,Components!$B$4:$B$989,B204)&gt;0,INDEX(Components!$G$4:$G$989, MATCH(B204&amp;D204,Components!$B$4:$B$989&amp;Components!$F$4:$F$989,0),0),"Enter the component code on the left")</f>
        <v>teachers’ and leaders’ development</v>
      </c>
      <c r="F204" s="140">
        <v>3</v>
      </c>
      <c r="G204" s="178" t="str">
        <f t="array" ref="G204">IF(COUNTIFS(Components!$H$4:$H$989,F204, Components!$C$4:$C$989,D204,Components!$B$4:$B$989,B204)&gt;0,INDEX(Components!$I$4:$I$989, MATCH(B204&amp;D204&amp;F204,Components!$B$4:$B$989&amp;Components!$C$4:$C$989&amp;Components!$H$4:$H$989,0),0),"")</f>
        <v>leaders' training and professional development</v>
      </c>
      <c r="H204" s="138" t="s">
        <v>1348</v>
      </c>
      <c r="I204" s="138" t="s">
        <v>1350</v>
      </c>
      <c r="J204" s="141" t="s">
        <v>1351</v>
      </c>
      <c r="K204" s="141" t="s">
        <v>1179</v>
      </c>
      <c r="L204" s="181">
        <v>0</v>
      </c>
      <c r="M204" s="182">
        <v>76800</v>
      </c>
      <c r="N204" s="181">
        <v>0</v>
      </c>
      <c r="O204" s="181">
        <v>0</v>
      </c>
      <c r="P204" s="181">
        <v>0</v>
      </c>
      <c r="Q204" s="202">
        <f t="shared" si="23"/>
        <v>76800</v>
      </c>
      <c r="R204" s="206">
        <v>40</v>
      </c>
      <c r="S204" s="202">
        <f t="shared" si="24"/>
        <v>0</v>
      </c>
      <c r="T204" s="202">
        <f t="shared" si="25"/>
        <v>3072000</v>
      </c>
      <c r="U204" s="202">
        <f t="shared" si="26"/>
        <v>0</v>
      </c>
      <c r="V204" s="202">
        <f t="shared" si="27"/>
        <v>0</v>
      </c>
      <c r="W204" s="202">
        <f t="shared" si="28"/>
        <v>0</v>
      </c>
      <c r="X204" s="202">
        <f t="shared" si="22"/>
        <v>3072000</v>
      </c>
      <c r="Y204" s="180" t="s">
        <v>645</v>
      </c>
      <c r="Z204" s="203" t="str">
        <f>IF(Y204&gt;0, INDEX([5]KPI!$B$2:$B$150, MATCH(Y204, [5]KPI!$A$2:$A$150, 0)), "Enter KPI Reference No. to the left")</f>
        <v>Teachers in Grades 1-12 that are licensed</v>
      </c>
      <c r="AA204" s="180" t="s">
        <v>3267</v>
      </c>
      <c r="AB204" s="213" t="s">
        <v>1121</v>
      </c>
      <c r="AC204" s="137"/>
    </row>
    <row r="205" spans="1:29" ht="48" x14ac:dyDescent="0.2">
      <c r="A205" s="177">
        <v>203</v>
      </c>
      <c r="B205" s="140">
        <v>2</v>
      </c>
      <c r="C205" s="178" t="str">
        <f>IF(COUNTIF(Components!$E$4:$E$989,B205)&gt;0,INDEX(Components!$G$4:$G$989, MATCH(B205,Components!$E$4:$E$989, 0)),"Enter valid code to the left")</f>
        <v>General education quality</v>
      </c>
      <c r="D205" s="140">
        <v>1</v>
      </c>
      <c r="E205" s="178" t="str">
        <f t="array" ref="E205">IF(COUNTIFS(Components!$F$4:$F$989,D205,Components!$B$4:$B$989,B205)&gt;0,INDEX(Components!$G$4:$G$989, MATCH(B205&amp;D205,Components!$B$4:$B$989&amp;Components!$F$4:$F$989,0),0),"Enter the component code on the left")</f>
        <v>teachers’ and leaders’ development</v>
      </c>
      <c r="F205" s="140">
        <v>3</v>
      </c>
      <c r="G205" s="178" t="str">
        <f t="array" ref="G205">IF(COUNTIFS(Components!$H$4:$H$989,F205, Components!$C$4:$C$989,D205,Components!$B$4:$B$989,B205)&gt;0,INDEX(Components!$I$4:$I$989, MATCH(B205&amp;D205&amp;F205,Components!$B$4:$B$989&amp;Components!$C$4:$C$989&amp;Components!$H$4:$H$989,0),0),"")</f>
        <v>leaders' training and professional development</v>
      </c>
      <c r="H205" s="138" t="s">
        <v>1348</v>
      </c>
      <c r="I205" s="138" t="s">
        <v>1352</v>
      </c>
      <c r="J205" s="141" t="s">
        <v>1353</v>
      </c>
      <c r="K205" s="141" t="s">
        <v>1354</v>
      </c>
      <c r="L205" s="181">
        <v>0</v>
      </c>
      <c r="M205" s="181">
        <v>1</v>
      </c>
      <c r="N205" s="181">
        <v>0</v>
      </c>
      <c r="O205" s="181">
        <v>0</v>
      </c>
      <c r="P205" s="181">
        <v>0</v>
      </c>
      <c r="Q205" s="202">
        <f t="shared" si="23"/>
        <v>1</v>
      </c>
      <c r="R205" s="217">
        <v>1300000</v>
      </c>
      <c r="S205" s="202">
        <f t="shared" si="24"/>
        <v>0</v>
      </c>
      <c r="T205" s="202">
        <f t="shared" si="25"/>
        <v>1300000</v>
      </c>
      <c r="U205" s="202">
        <f t="shared" si="26"/>
        <v>0</v>
      </c>
      <c r="V205" s="202">
        <f t="shared" si="27"/>
        <v>0</v>
      </c>
      <c r="W205" s="202">
        <f t="shared" si="28"/>
        <v>0</v>
      </c>
      <c r="X205" s="202">
        <f t="shared" si="22"/>
        <v>1300000</v>
      </c>
      <c r="Y205" s="180" t="s">
        <v>645</v>
      </c>
      <c r="Z205" s="203" t="str">
        <f>IF(Y205&gt;0, INDEX([5]KPI!$B$2:$B$150, MATCH(Y205, [5]KPI!$A$2:$A$150, 0)), "Enter KPI Reference No. to the left")</f>
        <v>Teachers in Grades 1-12 that are licensed</v>
      </c>
      <c r="AA205" s="180" t="s">
        <v>3267</v>
      </c>
      <c r="AB205" s="213" t="s">
        <v>3288</v>
      </c>
      <c r="AC205" s="137"/>
    </row>
    <row r="206" spans="1:29" ht="48" x14ac:dyDescent="0.2">
      <c r="A206" s="177">
        <v>204</v>
      </c>
      <c r="B206" s="140">
        <v>2</v>
      </c>
      <c r="C206" s="178" t="str">
        <f>IF(COUNTIF(Components!$E$4:$E$989,B206)&gt;0,INDEX(Components!$G$4:$G$989, MATCH(B206,Components!$E$4:$E$989, 0)),"Enter valid code to the left")</f>
        <v>General education quality</v>
      </c>
      <c r="D206" s="140">
        <v>1</v>
      </c>
      <c r="E206" s="178" t="str">
        <f t="array" ref="E206">IF(COUNTIFS(Components!$F$4:$F$989,D206,Components!$B$4:$B$989,B206)&gt;0,INDEX(Components!$G$4:$G$989, MATCH(B206&amp;D206,Components!$B$4:$B$989&amp;Components!$F$4:$F$989,0),0),"Enter the component code on the left")</f>
        <v>teachers’ and leaders’ development</v>
      </c>
      <c r="F206" s="140">
        <v>3</v>
      </c>
      <c r="G206" s="178" t="str">
        <f t="array" ref="G206">IF(COUNTIFS(Components!$H$4:$H$989,F206, Components!$C$4:$C$989,D206,Components!$B$4:$B$989,B206)&gt;0,INDEX(Components!$I$4:$I$989, MATCH(B206&amp;D206&amp;F206,Components!$B$4:$B$989&amp;Components!$C$4:$C$989&amp;Components!$H$4:$H$989,0),0),"")</f>
        <v>leaders' training and professional development</v>
      </c>
      <c r="H206" s="138" t="s">
        <v>1348</v>
      </c>
      <c r="I206" s="138" t="s">
        <v>1355</v>
      </c>
      <c r="J206" s="141" t="s">
        <v>1181</v>
      </c>
      <c r="K206" s="141" t="s">
        <v>1182</v>
      </c>
      <c r="L206" s="181">
        <v>0</v>
      </c>
      <c r="M206" s="182">
        <v>108055</v>
      </c>
      <c r="N206" s="181">
        <v>0</v>
      </c>
      <c r="O206" s="181">
        <v>0</v>
      </c>
      <c r="P206" s="181">
        <v>0</v>
      </c>
      <c r="Q206" s="202">
        <f t="shared" si="23"/>
        <v>108055</v>
      </c>
      <c r="R206" s="206">
        <v>35</v>
      </c>
      <c r="S206" s="202">
        <f t="shared" si="24"/>
        <v>0</v>
      </c>
      <c r="T206" s="202">
        <f t="shared" si="25"/>
        <v>3781925</v>
      </c>
      <c r="U206" s="202">
        <f t="shared" si="26"/>
        <v>0</v>
      </c>
      <c r="V206" s="202">
        <f t="shared" si="27"/>
        <v>0</v>
      </c>
      <c r="W206" s="202">
        <f t="shared" si="28"/>
        <v>0</v>
      </c>
      <c r="X206" s="202">
        <f t="shared" si="22"/>
        <v>3781925</v>
      </c>
      <c r="Y206" s="180" t="s">
        <v>645</v>
      </c>
      <c r="Z206" s="203" t="str">
        <f>IF(Y206&gt;0, INDEX([5]KPI!$B$2:$B$150, MATCH(Y206, [5]KPI!$A$2:$A$150, 0)), "Enter KPI Reference No. to the left")</f>
        <v>Teachers in Grades 1-12 that are licensed</v>
      </c>
      <c r="AA206" s="180" t="s">
        <v>3267</v>
      </c>
      <c r="AB206" s="213" t="s">
        <v>3288</v>
      </c>
      <c r="AC206" s="137"/>
    </row>
    <row r="207" spans="1:29" ht="48" x14ac:dyDescent="0.2">
      <c r="A207" s="177">
        <v>205</v>
      </c>
      <c r="B207" s="140">
        <v>2</v>
      </c>
      <c r="C207" s="178" t="str">
        <f>IF(COUNTIF(Components!$E$4:$E$989,B207)&gt;0,INDEX(Components!$G$4:$G$989, MATCH(B207,Components!$E$4:$E$989, 0)),"Enter valid code to the left")</f>
        <v>General education quality</v>
      </c>
      <c r="D207" s="140">
        <v>1</v>
      </c>
      <c r="E207" s="178" t="str">
        <f t="array" ref="E207">IF(COUNTIFS(Components!$F$4:$F$989,D207,Components!$B$4:$B$989,B207)&gt;0,INDEX(Components!$G$4:$G$989, MATCH(B207&amp;D207,Components!$B$4:$B$989&amp;Components!$F$4:$F$989,0),0),"Enter the component code on the left")</f>
        <v>teachers’ and leaders’ development</v>
      </c>
      <c r="F207" s="140">
        <v>3</v>
      </c>
      <c r="G207" s="178" t="str">
        <f t="array" ref="G207">IF(COUNTIFS(Components!$H$4:$H$989,F207, Components!$C$4:$C$989,D207,Components!$B$4:$B$989,B207)&gt;0,INDEX(Components!$I$4:$I$989, MATCH(B207&amp;D207&amp;F207,Components!$B$4:$B$989&amp;Components!$C$4:$C$989&amp;Components!$H$4:$H$989,0),0),"")</f>
        <v>leaders' training and professional development</v>
      </c>
      <c r="H207" s="138" t="s">
        <v>1348</v>
      </c>
      <c r="I207" s="138" t="s">
        <v>1356</v>
      </c>
      <c r="J207" s="141" t="s">
        <v>1357</v>
      </c>
      <c r="K207" s="141" t="s">
        <v>1358</v>
      </c>
      <c r="L207" s="181">
        <v>0</v>
      </c>
      <c r="M207" s="181">
        <v>0</v>
      </c>
      <c r="N207" s="181">
        <v>1</v>
      </c>
      <c r="O207" s="181">
        <v>0</v>
      </c>
      <c r="P207" s="181">
        <v>0</v>
      </c>
      <c r="Q207" s="202">
        <f t="shared" si="23"/>
        <v>1</v>
      </c>
      <c r="R207" s="217">
        <v>18634000</v>
      </c>
      <c r="S207" s="202">
        <f t="shared" si="24"/>
        <v>0</v>
      </c>
      <c r="T207" s="202">
        <f t="shared" si="25"/>
        <v>0</v>
      </c>
      <c r="U207" s="202">
        <f t="shared" si="26"/>
        <v>18634000</v>
      </c>
      <c r="V207" s="202">
        <f t="shared" si="27"/>
        <v>0</v>
      </c>
      <c r="W207" s="202">
        <f t="shared" si="28"/>
        <v>0</v>
      </c>
      <c r="X207" s="202">
        <f t="shared" si="22"/>
        <v>18634000</v>
      </c>
      <c r="Y207" s="180" t="s">
        <v>645</v>
      </c>
      <c r="Z207" s="203" t="str">
        <f>IF(Y207&gt;0, INDEX([5]KPI!$B$2:$B$150, MATCH(Y207, [5]KPI!$A$2:$A$150, 0)), "Enter KPI Reference No. to the left")</f>
        <v>Teachers in Grades 1-12 that are licensed</v>
      </c>
      <c r="AA207" s="180" t="s">
        <v>3267</v>
      </c>
      <c r="AB207" s="213" t="s">
        <v>3288</v>
      </c>
      <c r="AC207" s="137"/>
    </row>
    <row r="208" spans="1:29" ht="84" x14ac:dyDescent="0.2">
      <c r="A208" s="177">
        <v>206</v>
      </c>
      <c r="B208" s="140">
        <v>2</v>
      </c>
      <c r="C208" s="178" t="str">
        <f>IF(COUNTIF(Components!$E$4:$E$989,B208)&gt;0,INDEX(Components!$G$4:$G$989, MATCH(B208,Components!$E$4:$E$989, 0)),"Enter valid code to the left")</f>
        <v>General education quality</v>
      </c>
      <c r="D208" s="140">
        <v>2</v>
      </c>
      <c r="E208" s="178" t="str">
        <f t="array" ref="E208">IF(COUNTIFS(Components!$F$4:$F$989,D208,Components!$B$4:$B$989,B208)&gt;0,INDEX(Components!$G$4:$G$989, MATCH(B208&amp;D208,Components!$B$4:$B$989&amp;Components!$F$4:$F$989,0),0),"Enter the component code on the left")</f>
        <v>curriculum, teaching and learning materials</v>
      </c>
      <c r="F208" s="140">
        <v>1</v>
      </c>
      <c r="G208" s="178" t="str">
        <f t="array" ref="G208">IF(COUNTIFS(Components!$H$4:$H$989,F208, Components!$C$4:$C$989,D208,Components!$B$4:$B$989,B208)&gt;0,INDEX(Components!$I$4:$I$989, MATCH(B208&amp;D208&amp;F208,Components!$B$4:$B$989&amp;Components!$C$4:$C$989&amp;Components!$H$4:$H$989,0),0),"")</f>
        <v>curriculum development</v>
      </c>
      <c r="H208" s="137" t="s">
        <v>1518</v>
      </c>
      <c r="I208" s="183" t="s">
        <v>1519</v>
      </c>
      <c r="J208" s="184" t="s">
        <v>1520</v>
      </c>
      <c r="K208" s="184"/>
      <c r="L208" s="241"/>
      <c r="M208" s="241"/>
      <c r="N208" s="241"/>
      <c r="O208" s="241"/>
      <c r="P208" s="241"/>
      <c r="Q208" s="202">
        <f t="shared" si="23"/>
        <v>0</v>
      </c>
      <c r="R208" s="241"/>
      <c r="S208" s="202">
        <f t="shared" si="24"/>
        <v>0</v>
      </c>
      <c r="T208" s="202">
        <f t="shared" si="25"/>
        <v>0</v>
      </c>
      <c r="U208" s="202">
        <f t="shared" si="26"/>
        <v>0</v>
      </c>
      <c r="V208" s="202">
        <f t="shared" si="27"/>
        <v>0</v>
      </c>
      <c r="W208" s="202">
        <f t="shared" si="28"/>
        <v>0</v>
      </c>
      <c r="X208" s="202">
        <f t="shared" si="22"/>
        <v>0</v>
      </c>
      <c r="Y208" s="180">
        <v>1.1000000000000001</v>
      </c>
      <c r="Z208" s="216" t="str">
        <f>IF(Y208&gt;0,INDEX([11]KPI!$B$2:$B$61, MATCH(Y208,[11]KPI!$A$2:$A$61, 0)),"Enter KPI Reference No. to the left")</f>
        <v>Government public expenditure on education and training</v>
      </c>
      <c r="AA208" s="180" t="s">
        <v>1032</v>
      </c>
      <c r="AB208" s="213" t="s">
        <v>3302</v>
      </c>
      <c r="AC208" s="137"/>
    </row>
    <row r="209" spans="1:29" ht="84" x14ac:dyDescent="0.2">
      <c r="A209" s="177">
        <v>207</v>
      </c>
      <c r="B209" s="140">
        <v>2</v>
      </c>
      <c r="C209" s="178" t="str">
        <f>IF(COUNTIF(Components!$E$4:$E$989,B209)&gt;0,INDEX(Components!$G$4:$G$989, MATCH(B209,Components!$E$4:$E$989, 0)),"Enter valid code to the left")</f>
        <v>General education quality</v>
      </c>
      <c r="D209" s="140">
        <v>2</v>
      </c>
      <c r="E209" s="178" t="str">
        <f t="array" ref="E209">IF(COUNTIFS(Components!$F$4:$F$989,D209,Components!$B$4:$B$989,B209)&gt;0,INDEX(Components!$G$4:$G$989, MATCH(B209&amp;D209,Components!$B$4:$B$989&amp;Components!$F$4:$F$989,0),0),"Enter the component code on the left")</f>
        <v>curriculum, teaching and learning materials</v>
      </c>
      <c r="F209" s="140">
        <v>1</v>
      </c>
      <c r="G209" s="178" t="str">
        <f t="array" ref="G209">IF(COUNTIFS(Components!$H$4:$H$989,F209, Components!$C$4:$C$989,D209,Components!$B$4:$B$989,B209)&gt;0,INDEX(Components!$I$4:$I$989, MATCH(B209&amp;D209&amp;F209,Components!$B$4:$B$989&amp;Components!$C$4:$C$989&amp;Components!$H$4:$H$989,0),0),"")</f>
        <v>curriculum development</v>
      </c>
      <c r="H209" s="137" t="s">
        <v>1518</v>
      </c>
      <c r="I209" s="137" t="s">
        <v>1522</v>
      </c>
      <c r="J209" s="185" t="s">
        <v>1523</v>
      </c>
      <c r="K209" s="185" t="s">
        <v>1524</v>
      </c>
      <c r="L209" s="241">
        <v>1</v>
      </c>
      <c r="M209" s="241"/>
      <c r="N209" s="241"/>
      <c r="O209" s="241"/>
      <c r="P209" s="241"/>
      <c r="Q209" s="202">
        <f t="shared" si="23"/>
        <v>1</v>
      </c>
      <c r="R209" s="242">
        <v>100000</v>
      </c>
      <c r="S209" s="202">
        <f t="shared" si="24"/>
        <v>100000</v>
      </c>
      <c r="T209" s="202">
        <f t="shared" si="25"/>
        <v>0</v>
      </c>
      <c r="U209" s="202">
        <f t="shared" si="26"/>
        <v>0</v>
      </c>
      <c r="V209" s="202">
        <f t="shared" si="27"/>
        <v>0</v>
      </c>
      <c r="W209" s="202">
        <f t="shared" si="28"/>
        <v>0</v>
      </c>
      <c r="X209" s="202">
        <f t="shared" si="22"/>
        <v>100000</v>
      </c>
      <c r="Y209" s="180">
        <v>1.1000000000000001</v>
      </c>
      <c r="Z209" s="216" t="str">
        <f>IF(Y209&gt;0,INDEX([11]KPI!$B$2:$B$61, MATCH(Y209,[11]KPI!$A$2:$A$61, 0)),"Enter KPI Reference No. to the left")</f>
        <v>Government public expenditure on education and training</v>
      </c>
      <c r="AA209" s="180" t="s">
        <v>1032</v>
      </c>
      <c r="AB209" s="213" t="s">
        <v>3302</v>
      </c>
      <c r="AC209" s="137"/>
    </row>
    <row r="210" spans="1:29" s="186" customFormat="1" ht="84" x14ac:dyDescent="0.2">
      <c r="A210" s="177">
        <v>208</v>
      </c>
      <c r="B210" s="140">
        <v>2</v>
      </c>
      <c r="C210" s="178" t="str">
        <f>IF(COUNTIF(Components!$E$4:$E$989,B210)&gt;0,INDEX(Components!$G$4:$G$989, MATCH(B210,Components!$E$4:$E$989, 0)),"Enter valid code to the left")</f>
        <v>General education quality</v>
      </c>
      <c r="D210" s="140">
        <v>2</v>
      </c>
      <c r="E210" s="178" t="str">
        <f t="array" ref="E210">IF(COUNTIFS(Components!$F$4:$F$989,D210,Components!$B$4:$B$989,B210)&gt;0,INDEX(Components!$G$4:$G$989, MATCH(B210&amp;D210,Components!$B$4:$B$989&amp;Components!$F$4:$F$989,0),0),"Enter the component code on the left")</f>
        <v>curriculum, teaching and learning materials</v>
      </c>
      <c r="F210" s="140">
        <v>1</v>
      </c>
      <c r="G210" s="178" t="str">
        <f t="array" ref="G210">IF(COUNTIFS(Components!$H$4:$H$989,F210, Components!$C$4:$C$989,D210,Components!$B$4:$B$989,B210)&gt;0,INDEX(Components!$I$4:$I$989, MATCH(B210&amp;D210&amp;F210,Components!$B$4:$B$989&amp;Components!$C$4:$C$989&amp;Components!$H$4:$H$989,0),0),"")</f>
        <v>curriculum development</v>
      </c>
      <c r="H210" s="137" t="s">
        <v>1518</v>
      </c>
      <c r="I210" s="137" t="s">
        <v>1525</v>
      </c>
      <c r="J210" s="185" t="s">
        <v>1526</v>
      </c>
      <c r="K210" s="185" t="s">
        <v>1527</v>
      </c>
      <c r="L210" s="241"/>
      <c r="M210" s="241">
        <v>2</v>
      </c>
      <c r="N210" s="241"/>
      <c r="O210" s="241"/>
      <c r="P210" s="241"/>
      <c r="Q210" s="202">
        <f t="shared" si="23"/>
        <v>2</v>
      </c>
      <c r="R210" s="242">
        <v>300000</v>
      </c>
      <c r="S210" s="202">
        <f t="shared" si="24"/>
        <v>0</v>
      </c>
      <c r="T210" s="202">
        <f t="shared" si="25"/>
        <v>600000</v>
      </c>
      <c r="U210" s="202">
        <f t="shared" si="26"/>
        <v>0</v>
      </c>
      <c r="V210" s="202">
        <f t="shared" si="27"/>
        <v>0</v>
      </c>
      <c r="W210" s="202">
        <f t="shared" si="28"/>
        <v>0</v>
      </c>
      <c r="X210" s="202">
        <f t="shared" si="22"/>
        <v>600000</v>
      </c>
      <c r="Y210" s="180">
        <v>1.1000000000000001</v>
      </c>
      <c r="Z210" s="216" t="str">
        <f>IF(Y210&gt;0,INDEX([11]KPI!$B$2:$B$61, MATCH(Y210,[11]KPI!$A$2:$A$61, 0)),"Enter KPI Reference No. to the left")</f>
        <v>Government public expenditure on education and training</v>
      </c>
      <c r="AA210" s="180" t="s">
        <v>1032</v>
      </c>
      <c r="AB210" s="213" t="s">
        <v>1521</v>
      </c>
      <c r="AC210" s="137" t="s">
        <v>1528</v>
      </c>
    </row>
    <row r="211" spans="1:29" ht="84" x14ac:dyDescent="0.2">
      <c r="A211" s="177">
        <v>209</v>
      </c>
      <c r="B211" s="140">
        <v>2</v>
      </c>
      <c r="C211" s="178" t="str">
        <f>IF(COUNTIF(Components!$E$4:$E$989,B211)&gt;0,INDEX(Components!$G$4:$G$989, MATCH(B211,Components!$E$4:$E$989, 0)),"Enter valid code to the left")</f>
        <v>General education quality</v>
      </c>
      <c r="D211" s="140">
        <v>2</v>
      </c>
      <c r="E211" s="178" t="str">
        <f t="array" ref="E211">IF(COUNTIFS(Components!$F$4:$F$989,D211,Components!$B$4:$B$989,B211)&gt;0,INDEX(Components!$G$4:$G$989, MATCH(B211&amp;D211,Components!$B$4:$B$989&amp;Components!$F$4:$F$989,0),0),"Enter the component code on the left")</f>
        <v>curriculum, teaching and learning materials</v>
      </c>
      <c r="F211" s="140">
        <v>1</v>
      </c>
      <c r="G211" s="178" t="str">
        <f t="array" ref="G211">IF(COUNTIFS(Components!$H$4:$H$989,F211, Components!$C$4:$C$989,D211,Components!$B$4:$B$989,B211)&gt;0,INDEX(Components!$I$4:$I$989, MATCH(B211&amp;D211&amp;F211,Components!$B$4:$B$989&amp;Components!$C$4:$C$989&amp;Components!$H$4:$H$989,0),0),"")</f>
        <v>curriculum development</v>
      </c>
      <c r="H211" s="137" t="s">
        <v>1518</v>
      </c>
      <c r="I211" s="137" t="s">
        <v>1529</v>
      </c>
      <c r="J211" s="185" t="s">
        <v>1530</v>
      </c>
      <c r="K211" s="185" t="s">
        <v>1531</v>
      </c>
      <c r="L211" s="215"/>
      <c r="M211" s="215"/>
      <c r="N211" s="215">
        <v>1</v>
      </c>
      <c r="O211" s="215">
        <v>1</v>
      </c>
      <c r="P211" s="215">
        <v>1</v>
      </c>
      <c r="Q211" s="202">
        <f t="shared" si="23"/>
        <v>3</v>
      </c>
      <c r="R211" s="242">
        <v>3000000</v>
      </c>
      <c r="S211" s="202">
        <f t="shared" si="24"/>
        <v>0</v>
      </c>
      <c r="T211" s="202">
        <f t="shared" si="25"/>
        <v>0</v>
      </c>
      <c r="U211" s="202">
        <f t="shared" si="26"/>
        <v>3000000</v>
      </c>
      <c r="V211" s="202">
        <f t="shared" si="27"/>
        <v>3000000</v>
      </c>
      <c r="W211" s="202">
        <f t="shared" si="28"/>
        <v>3000000</v>
      </c>
      <c r="X211" s="202">
        <f t="shared" si="22"/>
        <v>9000000</v>
      </c>
      <c r="Y211" s="180">
        <v>1.1000000000000001</v>
      </c>
      <c r="Z211" s="216" t="str">
        <f>IF(Y211&gt;0,INDEX([11]KPI!$B$2:$B$61, MATCH(Y211,[11]KPI!$A$2:$A$61, 0)),"Enter KPI Reference No. to the left")</f>
        <v>Government public expenditure on education and training</v>
      </c>
      <c r="AA211" s="180" t="s">
        <v>3269</v>
      </c>
      <c r="AB211" s="213" t="s">
        <v>1521</v>
      </c>
      <c r="AC211" s="137" t="s">
        <v>1528</v>
      </c>
    </row>
    <row r="212" spans="1:29" ht="84" x14ac:dyDescent="0.2">
      <c r="A212" s="177">
        <v>210</v>
      </c>
      <c r="B212" s="140">
        <v>2</v>
      </c>
      <c r="C212" s="178" t="str">
        <f>IF(COUNTIF(Components!$E$4:$E$989,B212)&gt;0,INDEX(Components!$G$4:$G$989, MATCH(B212,Components!$E$4:$E$989, 0)),"Enter valid code to the left")</f>
        <v>General education quality</v>
      </c>
      <c r="D212" s="140">
        <v>2</v>
      </c>
      <c r="E212" s="178" t="str">
        <f t="array" ref="E212">IF(COUNTIFS(Components!$F$4:$F$989,D212,Components!$B$4:$B$989,B212)&gt;0,INDEX(Components!$G$4:$G$989, MATCH(B212&amp;D212,Components!$B$4:$B$989&amp;Components!$F$4:$F$989,0),0),"Enter the component code on the left")</f>
        <v>curriculum, teaching and learning materials</v>
      </c>
      <c r="F212" s="140">
        <v>1</v>
      </c>
      <c r="G212" s="178" t="str">
        <f t="array" ref="G212">IF(COUNTIFS(Components!$H$4:$H$989,F212, Components!$C$4:$C$989,D212,Components!$B$4:$B$989,B212)&gt;0,INDEX(Components!$I$4:$I$989, MATCH(B212&amp;D212&amp;F212,Components!$B$4:$B$989&amp;Components!$C$4:$C$989&amp;Components!$H$4:$H$989,0),0),"")</f>
        <v>curriculum development</v>
      </c>
      <c r="H212" s="137" t="s">
        <v>1518</v>
      </c>
      <c r="I212" s="183" t="s">
        <v>1532</v>
      </c>
      <c r="J212" s="185"/>
      <c r="K212" s="185"/>
      <c r="L212" s="215"/>
      <c r="M212" s="215"/>
      <c r="N212" s="215"/>
      <c r="O212" s="215"/>
      <c r="P212" s="215"/>
      <c r="Q212" s="202">
        <f t="shared" si="23"/>
        <v>0</v>
      </c>
      <c r="R212" s="213"/>
      <c r="S212" s="202">
        <f t="shared" si="24"/>
        <v>0</v>
      </c>
      <c r="T212" s="202">
        <f t="shared" si="25"/>
        <v>0</v>
      </c>
      <c r="U212" s="202">
        <f t="shared" si="26"/>
        <v>0</v>
      </c>
      <c r="V212" s="202">
        <f t="shared" si="27"/>
        <v>0</v>
      </c>
      <c r="W212" s="202">
        <f t="shared" si="28"/>
        <v>0</v>
      </c>
      <c r="X212" s="202">
        <f t="shared" si="22"/>
        <v>0</v>
      </c>
      <c r="Y212" s="180">
        <v>1.1000000000000001</v>
      </c>
      <c r="Z212" s="216" t="str">
        <f>IF(Y212&gt;0,INDEX([11]KPI!$B$2:$B$61, MATCH(Y212,[11]KPI!$A$2:$A$61, 0)),"Enter KPI Reference No. to the left")</f>
        <v>Government public expenditure on education and training</v>
      </c>
      <c r="AA212" s="180"/>
      <c r="AB212" s="213"/>
      <c r="AC212" s="137"/>
    </row>
    <row r="213" spans="1:29" ht="84" x14ac:dyDescent="0.2">
      <c r="A213" s="177">
        <v>211</v>
      </c>
      <c r="B213" s="140">
        <v>2</v>
      </c>
      <c r="C213" s="178" t="str">
        <f>IF(COUNTIF(Components!$E$4:$E$989,B213)&gt;0,INDEX(Components!$G$4:$G$989, MATCH(B213,Components!$E$4:$E$989, 0)),"Enter valid code to the left")</f>
        <v>General education quality</v>
      </c>
      <c r="D213" s="140">
        <v>2</v>
      </c>
      <c r="E213" s="178" t="str">
        <f t="array" ref="E213">IF(COUNTIFS(Components!$F$4:$F$989,D213,Components!$B$4:$B$989,B213)&gt;0,INDEX(Components!$G$4:$G$989, MATCH(B213&amp;D213,Components!$B$4:$B$989&amp;Components!$F$4:$F$989,0),0),"Enter the component code on the left")</f>
        <v>curriculum, teaching and learning materials</v>
      </c>
      <c r="F213" s="140">
        <v>1</v>
      </c>
      <c r="G213" s="178" t="str">
        <f t="array" ref="G213">IF(COUNTIFS(Components!$H$4:$H$989,F213, Components!$C$4:$C$989,D213,Components!$B$4:$B$989,B213)&gt;0,INDEX(Components!$I$4:$I$989, MATCH(B213&amp;D213&amp;F213,Components!$B$4:$B$989&amp;Components!$C$4:$C$989&amp;Components!$H$4:$H$989,0),0),"")</f>
        <v>curriculum development</v>
      </c>
      <c r="H213" s="137" t="s">
        <v>1518</v>
      </c>
      <c r="I213" s="137" t="s">
        <v>1533</v>
      </c>
      <c r="J213" s="185" t="s">
        <v>1534</v>
      </c>
      <c r="K213" s="185" t="s">
        <v>1318</v>
      </c>
      <c r="L213" s="215"/>
      <c r="M213" s="215"/>
      <c r="N213" s="215"/>
      <c r="O213" s="215">
        <v>1</v>
      </c>
      <c r="P213" s="215"/>
      <c r="Q213" s="202">
        <f t="shared" si="23"/>
        <v>1</v>
      </c>
      <c r="R213" s="242">
        <v>255920</v>
      </c>
      <c r="S213" s="202">
        <f t="shared" si="24"/>
        <v>0</v>
      </c>
      <c r="T213" s="202">
        <f t="shared" si="25"/>
        <v>0</v>
      </c>
      <c r="U213" s="202">
        <f t="shared" si="26"/>
        <v>0</v>
      </c>
      <c r="V213" s="202">
        <f t="shared" si="27"/>
        <v>255920</v>
      </c>
      <c r="W213" s="202">
        <f t="shared" si="28"/>
        <v>0</v>
      </c>
      <c r="X213" s="202">
        <f t="shared" si="22"/>
        <v>255920</v>
      </c>
      <c r="Y213" s="180">
        <v>1.1000000000000001</v>
      </c>
      <c r="Z213" s="216" t="str">
        <f>IF(Y213&gt;0,INDEX([11]KPI!$B$2:$B$61, MATCH(Y213,[11]KPI!$A$2:$A$61, 0)),"Enter KPI Reference No. to the left")</f>
        <v>Government public expenditure on education and training</v>
      </c>
      <c r="AA213" s="180" t="s">
        <v>3303</v>
      </c>
      <c r="AB213" s="213" t="s">
        <v>3302</v>
      </c>
      <c r="AC213" s="137"/>
    </row>
    <row r="214" spans="1:29" ht="84" x14ac:dyDescent="0.2">
      <c r="A214" s="177">
        <v>212</v>
      </c>
      <c r="B214" s="140">
        <v>2</v>
      </c>
      <c r="C214" s="178" t="str">
        <f>IF(COUNTIF(Components!$E$4:$E$989,B214)&gt;0,INDEX(Components!$G$4:$G$989, MATCH(B214,Components!$E$4:$E$989, 0)),"Enter valid code to the left")</f>
        <v>General education quality</v>
      </c>
      <c r="D214" s="140">
        <v>2</v>
      </c>
      <c r="E214" s="178" t="str">
        <f t="array" ref="E214">IF(COUNTIFS(Components!$F$4:$F$989,D214,Components!$B$4:$B$989,B214)&gt;0,INDEX(Components!$G$4:$G$989, MATCH(B214&amp;D214,Components!$B$4:$B$989&amp;Components!$F$4:$F$989,0),0),"Enter the component code on the left")</f>
        <v>curriculum, teaching and learning materials</v>
      </c>
      <c r="F214" s="140">
        <v>1</v>
      </c>
      <c r="G214" s="178" t="str">
        <f t="array" ref="G214">IF(COUNTIFS(Components!$H$4:$H$989,F214, Components!$C$4:$C$989,D214,Components!$B$4:$B$989,B214)&gt;0,INDEX(Components!$I$4:$I$989, MATCH(B214&amp;D214&amp;F214,Components!$B$4:$B$989&amp;Components!$C$4:$C$989&amp;Components!$H$4:$H$989,0),0),"")</f>
        <v>curriculum development</v>
      </c>
      <c r="H214" s="137" t="s">
        <v>1518</v>
      </c>
      <c r="I214" s="137" t="s">
        <v>1535</v>
      </c>
      <c r="J214" s="185" t="s">
        <v>1536</v>
      </c>
      <c r="K214" s="185" t="s">
        <v>1537</v>
      </c>
      <c r="L214" s="215"/>
      <c r="M214" s="215"/>
      <c r="N214" s="215"/>
      <c r="O214" s="215">
        <v>2</v>
      </c>
      <c r="P214" s="215">
        <v>2</v>
      </c>
      <c r="Q214" s="202">
        <f t="shared" si="23"/>
        <v>4</v>
      </c>
      <c r="R214" s="242">
        <v>255920</v>
      </c>
      <c r="S214" s="202">
        <f t="shared" si="24"/>
        <v>0</v>
      </c>
      <c r="T214" s="202">
        <f t="shared" si="25"/>
        <v>0</v>
      </c>
      <c r="U214" s="202">
        <f t="shared" si="26"/>
        <v>0</v>
      </c>
      <c r="V214" s="202">
        <f t="shared" si="27"/>
        <v>511840</v>
      </c>
      <c r="W214" s="202">
        <f t="shared" si="28"/>
        <v>511840</v>
      </c>
      <c r="X214" s="202">
        <f t="shared" si="22"/>
        <v>1023680</v>
      </c>
      <c r="Y214" s="180" t="s">
        <v>664</v>
      </c>
      <c r="Z214" s="216" t="str">
        <f>IF(Y214&gt;0,INDEX([11]KPI!$B$2:$B$61, MATCH(Y214,[11]KPI!$A$2:$A$61, 0)),"Enter KPI Reference No. to the left")</f>
        <v>Grade 4 students who achieve 50% and above (composite score) in NLA</v>
      </c>
      <c r="AA214" s="180" t="s">
        <v>3303</v>
      </c>
      <c r="AB214" s="213" t="s">
        <v>1521</v>
      </c>
      <c r="AC214" s="137"/>
    </row>
    <row r="215" spans="1:29" s="186" customFormat="1" ht="84" x14ac:dyDescent="0.2">
      <c r="A215" s="177">
        <v>213</v>
      </c>
      <c r="B215" s="140">
        <v>2</v>
      </c>
      <c r="C215" s="178" t="str">
        <f>IF(COUNTIF(Components!$E$4:$E$989,B215)&gt;0,INDEX(Components!$G$4:$G$989, MATCH(B215,Components!$E$4:$E$989, 0)),"Enter valid code to the left")</f>
        <v>General education quality</v>
      </c>
      <c r="D215" s="140">
        <v>2</v>
      </c>
      <c r="E215" s="178" t="str">
        <f t="array" ref="E215">IF(COUNTIFS(Components!$F$4:$F$989,D215,Components!$B$4:$B$989,B215)&gt;0,INDEX(Components!$G$4:$G$989, MATCH(B215&amp;D215,Components!$B$4:$B$989&amp;Components!$F$4:$F$989,0),0),"Enter the component code on the left")</f>
        <v>curriculum, teaching and learning materials</v>
      </c>
      <c r="F215" s="140">
        <v>1</v>
      </c>
      <c r="G215" s="178" t="str">
        <f t="array" ref="G215">IF(COUNTIFS(Components!$H$4:$H$989,F215, Components!$C$4:$C$989,D215,Components!$B$4:$B$989,B215)&gt;0,INDEX(Components!$I$4:$I$989, MATCH(B215&amp;D215&amp;F215,Components!$B$4:$B$989&amp;Components!$C$4:$C$989&amp;Components!$H$4:$H$989,0),0),"")</f>
        <v>curriculum development</v>
      </c>
      <c r="H215" s="137" t="s">
        <v>1518</v>
      </c>
      <c r="I215" s="137" t="s">
        <v>1538</v>
      </c>
      <c r="J215" s="185" t="s">
        <v>1539</v>
      </c>
      <c r="K215" s="185" t="s">
        <v>1540</v>
      </c>
      <c r="L215" s="215"/>
      <c r="M215" s="215"/>
      <c r="N215" s="215">
        <v>1</v>
      </c>
      <c r="O215" s="215"/>
      <c r="P215" s="215"/>
      <c r="Q215" s="202">
        <f t="shared" si="23"/>
        <v>1</v>
      </c>
      <c r="R215" s="242">
        <v>2000000</v>
      </c>
      <c r="S215" s="202">
        <f t="shared" si="24"/>
        <v>0</v>
      </c>
      <c r="T215" s="202">
        <f t="shared" si="25"/>
        <v>0</v>
      </c>
      <c r="U215" s="202">
        <f t="shared" si="26"/>
        <v>2000000</v>
      </c>
      <c r="V215" s="202">
        <f t="shared" si="27"/>
        <v>0</v>
      </c>
      <c r="W215" s="202">
        <f t="shared" si="28"/>
        <v>0</v>
      </c>
      <c r="X215" s="202">
        <f t="shared" si="22"/>
        <v>2000000</v>
      </c>
      <c r="Y215" s="180" t="s">
        <v>669</v>
      </c>
      <c r="Z215" s="216"/>
      <c r="AA215" s="180" t="s">
        <v>3267</v>
      </c>
      <c r="AB215" s="213" t="s">
        <v>3305</v>
      </c>
      <c r="AC215" s="137"/>
    </row>
    <row r="216" spans="1:29" s="186" customFormat="1" ht="84" x14ac:dyDescent="0.2">
      <c r="A216" s="177">
        <v>214</v>
      </c>
      <c r="B216" s="140">
        <v>2</v>
      </c>
      <c r="C216" s="178" t="str">
        <f>IF(COUNTIF(Components!$E$4:$E$989,B216)&gt;0,INDEX(Components!$G$4:$G$989, MATCH(B216,Components!$E$4:$E$989, 0)),"Enter valid code to the left")</f>
        <v>General education quality</v>
      </c>
      <c r="D216" s="140">
        <v>2</v>
      </c>
      <c r="E216" s="178" t="str">
        <f t="array" ref="E216">IF(COUNTIFS(Components!$F$4:$F$989,D216,Components!$B$4:$B$989,B216)&gt;0,INDEX(Components!$G$4:$G$989, MATCH(B216&amp;D216,Components!$B$4:$B$989&amp;Components!$F$4:$F$989,0),0),"Enter the component code on the left")</f>
        <v>curriculum, teaching and learning materials</v>
      </c>
      <c r="F216" s="140">
        <v>1</v>
      </c>
      <c r="G216" s="178" t="str">
        <f t="array" ref="G216">IF(COUNTIFS(Components!$H$4:$H$989,F216, Components!$C$4:$C$989,D216,Components!$B$4:$B$989,B216)&gt;0,INDEX(Components!$I$4:$I$989, MATCH(B216&amp;D216&amp;F216,Components!$B$4:$B$989&amp;Components!$C$4:$C$989&amp;Components!$H$4:$H$989,0),0),"")</f>
        <v>curriculum development</v>
      </c>
      <c r="H216" s="137" t="s">
        <v>1518</v>
      </c>
      <c r="I216" s="137" t="s">
        <v>1541</v>
      </c>
      <c r="J216" s="185" t="s">
        <v>1539</v>
      </c>
      <c r="K216" s="185" t="s">
        <v>1542</v>
      </c>
      <c r="L216" s="215"/>
      <c r="M216" s="215"/>
      <c r="N216" s="215"/>
      <c r="O216" s="215">
        <v>1</v>
      </c>
      <c r="P216" s="215"/>
      <c r="Q216" s="202">
        <f t="shared" si="23"/>
        <v>1</v>
      </c>
      <c r="R216" s="242">
        <v>4000000</v>
      </c>
      <c r="S216" s="202">
        <f t="shared" si="24"/>
        <v>0</v>
      </c>
      <c r="T216" s="202">
        <f t="shared" si="25"/>
        <v>0</v>
      </c>
      <c r="U216" s="202">
        <f t="shared" si="26"/>
        <v>0</v>
      </c>
      <c r="V216" s="202">
        <f t="shared" si="27"/>
        <v>4000000</v>
      </c>
      <c r="W216" s="202">
        <f t="shared" si="28"/>
        <v>0</v>
      </c>
      <c r="X216" s="202">
        <f t="shared" si="22"/>
        <v>4000000</v>
      </c>
      <c r="Y216" s="180" t="s">
        <v>669</v>
      </c>
      <c r="Z216" s="216"/>
      <c r="AA216" s="180" t="s">
        <v>3267</v>
      </c>
      <c r="AB216" s="213" t="s">
        <v>3305</v>
      </c>
      <c r="AC216" s="137"/>
    </row>
    <row r="217" spans="1:29" s="186" customFormat="1" ht="84" x14ac:dyDescent="0.2">
      <c r="A217" s="177">
        <v>215</v>
      </c>
      <c r="B217" s="140">
        <v>2</v>
      </c>
      <c r="C217" s="178" t="str">
        <f>IF(COUNTIF(Components!$E$4:$E$989,B217)&gt;0,INDEX(Components!$G$4:$G$989, MATCH(B217,Components!$E$4:$E$989, 0)),"Enter valid code to the left")</f>
        <v>General education quality</v>
      </c>
      <c r="D217" s="140">
        <v>2</v>
      </c>
      <c r="E217" s="178" t="str">
        <f t="array" ref="E217">IF(COUNTIFS(Components!$F$4:$F$989,D217,Components!$B$4:$B$989,B217)&gt;0,INDEX(Components!$G$4:$G$989, MATCH(B217&amp;D217,Components!$B$4:$B$989&amp;Components!$F$4:$F$989,0),0),"Enter the component code on the left")</f>
        <v>curriculum, teaching and learning materials</v>
      </c>
      <c r="F217" s="140">
        <v>1</v>
      </c>
      <c r="G217" s="178" t="str">
        <f t="array" ref="G217">IF(COUNTIFS(Components!$H$4:$H$989,F217, Components!$C$4:$C$989,D217,Components!$B$4:$B$989,B217)&gt;0,INDEX(Components!$I$4:$I$989, MATCH(B217&amp;D217&amp;F217,Components!$B$4:$B$989&amp;Components!$C$4:$C$989&amp;Components!$H$4:$H$989,0),0),"")</f>
        <v>curriculum development</v>
      </c>
      <c r="H217" s="137" t="s">
        <v>1518</v>
      </c>
      <c r="I217" s="137" t="s">
        <v>1543</v>
      </c>
      <c r="J217" s="137" t="s">
        <v>1544</v>
      </c>
      <c r="K217" s="185" t="s">
        <v>1545</v>
      </c>
      <c r="L217" s="215"/>
      <c r="M217" s="215"/>
      <c r="N217" s="215"/>
      <c r="O217" s="215"/>
      <c r="P217" s="215">
        <v>130</v>
      </c>
      <c r="Q217" s="202">
        <f t="shared" si="23"/>
        <v>130</v>
      </c>
      <c r="R217" s="213">
        <v>74000</v>
      </c>
      <c r="S217" s="202">
        <f t="shared" si="24"/>
        <v>0</v>
      </c>
      <c r="T217" s="202">
        <f t="shared" si="25"/>
        <v>0</v>
      </c>
      <c r="U217" s="202">
        <f t="shared" si="26"/>
        <v>0</v>
      </c>
      <c r="V217" s="202">
        <f t="shared" si="27"/>
        <v>0</v>
      </c>
      <c r="W217" s="202">
        <f t="shared" si="28"/>
        <v>9620000</v>
      </c>
      <c r="X217" s="202">
        <f t="shared" si="22"/>
        <v>9620000</v>
      </c>
      <c r="Y217" s="180" t="s">
        <v>664</v>
      </c>
      <c r="Z217" s="216" t="str">
        <f>IF(Y217&gt;0,INDEX([11]KPI!$B$2:$B$61, MATCH(Y217,[11]KPI!$A$2:$A$61, 0)),"Enter KPI Reference No. to the left")</f>
        <v>Grade 4 students who achieve 50% and above (composite score) in NLA</v>
      </c>
      <c r="AA217" s="180" t="s">
        <v>3304</v>
      </c>
      <c r="AB217" s="213" t="s">
        <v>3305</v>
      </c>
      <c r="AC217" s="137" t="s">
        <v>1546</v>
      </c>
    </row>
    <row r="218" spans="1:29" ht="84" x14ac:dyDescent="0.2">
      <c r="A218" s="177">
        <v>216</v>
      </c>
      <c r="B218" s="140">
        <v>2</v>
      </c>
      <c r="C218" s="178" t="str">
        <f>IF(COUNTIF(Components!$E$4:$E$989,B218)&gt;0,INDEX(Components!$G$4:$G$989, MATCH(B218,Components!$E$4:$E$989, 0)),"Enter valid code to the left")</f>
        <v>General education quality</v>
      </c>
      <c r="D218" s="140">
        <v>2</v>
      </c>
      <c r="E218" s="178" t="str">
        <f t="array" ref="E218">IF(COUNTIFS(Components!$F$4:$F$989,D218,Components!$B$4:$B$989,B218)&gt;0,INDEX(Components!$G$4:$G$989, MATCH(B218&amp;D218,Components!$B$4:$B$989&amp;Components!$F$4:$F$989,0),0),"Enter the component code on the left")</f>
        <v>curriculum, teaching and learning materials</v>
      </c>
      <c r="F218" s="140">
        <v>1</v>
      </c>
      <c r="G218" s="178" t="str">
        <f t="array" ref="G218">IF(COUNTIFS(Components!$H$4:$H$989,F218, Components!$C$4:$C$989,D218,Components!$B$4:$B$989,B218)&gt;0,INDEX(Components!$I$4:$I$989, MATCH(B218&amp;D218&amp;F218,Components!$B$4:$B$989&amp;Components!$C$4:$C$989&amp;Components!$H$4:$H$989,0),0),"")</f>
        <v>curriculum development</v>
      </c>
      <c r="H218" s="137" t="s">
        <v>1518</v>
      </c>
      <c r="I218" s="183" t="s">
        <v>1547</v>
      </c>
      <c r="J218" s="185"/>
      <c r="K218" s="185"/>
      <c r="L218" s="215"/>
      <c r="M218" s="215"/>
      <c r="N218" s="215"/>
      <c r="O218" s="215"/>
      <c r="P218" s="215"/>
      <c r="Q218" s="202">
        <f t="shared" si="23"/>
        <v>0</v>
      </c>
      <c r="R218" s="213"/>
      <c r="S218" s="202">
        <f t="shared" si="24"/>
        <v>0</v>
      </c>
      <c r="T218" s="202">
        <f t="shared" si="25"/>
        <v>0</v>
      </c>
      <c r="U218" s="202">
        <f t="shared" si="26"/>
        <v>0</v>
      </c>
      <c r="V218" s="202">
        <f t="shared" si="27"/>
        <v>0</v>
      </c>
      <c r="W218" s="202">
        <f t="shared" si="28"/>
        <v>0</v>
      </c>
      <c r="X218" s="202">
        <f t="shared" si="22"/>
        <v>0</v>
      </c>
      <c r="Y218" s="180"/>
      <c r="Z218" s="216" t="str">
        <f>IF(Y218&gt;0,INDEX([11]KPI!$B$2:$B$61, MATCH(Y218,[11]KPI!$A$2:$A$61, 0)),"Enter KPI Reference No. to the left")</f>
        <v>Enter KPI Reference No. to the left</v>
      </c>
      <c r="AA218" s="180"/>
      <c r="AB218" s="213"/>
      <c r="AC218" s="137"/>
    </row>
    <row r="219" spans="1:29" ht="84" x14ac:dyDescent="0.2">
      <c r="A219" s="177">
        <v>217</v>
      </c>
      <c r="B219" s="140">
        <v>2</v>
      </c>
      <c r="C219" s="178" t="str">
        <f>IF(COUNTIF(Components!$E$4:$E$989,B219)&gt;0,INDEX(Components!$G$4:$G$989, MATCH(B219,Components!$E$4:$E$989, 0)),"Enter valid code to the left")</f>
        <v>General education quality</v>
      </c>
      <c r="D219" s="140">
        <v>2</v>
      </c>
      <c r="E219" s="178" t="str">
        <f t="array" ref="E219">IF(COUNTIFS(Components!$F$4:$F$989,D219,Components!$B$4:$B$989,B219)&gt;0,INDEX(Components!$G$4:$G$989, MATCH(B219&amp;D219,Components!$B$4:$B$989&amp;Components!$F$4:$F$989,0),0),"Enter the component code on the left")</f>
        <v>curriculum, teaching and learning materials</v>
      </c>
      <c r="F219" s="140">
        <v>1</v>
      </c>
      <c r="G219" s="178" t="str">
        <f t="array" ref="G219">IF(COUNTIFS(Components!$H$4:$H$989,F219, Components!$C$4:$C$989,D219,Components!$B$4:$B$989,B219)&gt;0,INDEX(Components!$I$4:$I$989, MATCH(B219&amp;D219&amp;F219,Components!$B$4:$B$989&amp;Components!$C$4:$C$989&amp;Components!$H$4:$H$989,0),0),"")</f>
        <v>curriculum development</v>
      </c>
      <c r="H219" s="137" t="s">
        <v>1518</v>
      </c>
      <c r="I219" s="137" t="s">
        <v>1548</v>
      </c>
      <c r="J219" s="185" t="s">
        <v>1549</v>
      </c>
      <c r="K219" s="185" t="s">
        <v>1550</v>
      </c>
      <c r="L219" s="215"/>
      <c r="M219" s="215">
        <v>12</v>
      </c>
      <c r="N219" s="215"/>
      <c r="O219" s="215"/>
      <c r="P219" s="215"/>
      <c r="Q219" s="202">
        <f t="shared" si="23"/>
        <v>12</v>
      </c>
      <c r="R219" s="242">
        <v>167000</v>
      </c>
      <c r="S219" s="202">
        <f t="shared" si="24"/>
        <v>0</v>
      </c>
      <c r="T219" s="202">
        <f t="shared" si="25"/>
        <v>2004000</v>
      </c>
      <c r="U219" s="202">
        <f t="shared" si="26"/>
        <v>0</v>
      </c>
      <c r="V219" s="202">
        <f t="shared" si="27"/>
        <v>0</v>
      </c>
      <c r="W219" s="202">
        <f t="shared" si="28"/>
        <v>0</v>
      </c>
      <c r="X219" s="202">
        <f t="shared" si="22"/>
        <v>2004000</v>
      </c>
      <c r="Y219" s="180" t="s">
        <v>669</v>
      </c>
      <c r="Z219" s="216" t="str">
        <f>IF(Y219&gt;0,INDEX([11]KPI!$B$2:$B$61, MATCH(Y219,[11]KPI!$A$2:$A$61, 0)),"Enter KPI Reference No. to the left")</f>
        <v>Grade 12 students that score 350 or above (pass mark) in Ethiopian Higher Education Entrance Certificate (natural sciences stream)</v>
      </c>
      <c r="AA219" s="180" t="s">
        <v>3304</v>
      </c>
      <c r="AB219" s="213" t="s">
        <v>1521</v>
      </c>
      <c r="AC219" s="137" t="s">
        <v>1528</v>
      </c>
    </row>
    <row r="220" spans="1:29" ht="84" x14ac:dyDescent="0.2">
      <c r="A220" s="177">
        <v>218</v>
      </c>
      <c r="B220" s="140">
        <v>2</v>
      </c>
      <c r="C220" s="178" t="str">
        <f>IF(COUNTIF(Components!$E$4:$E$989,B220)&gt;0,INDEX(Components!$G$4:$G$989, MATCH(B220,Components!$E$4:$E$989, 0)),"Enter valid code to the left")</f>
        <v>General education quality</v>
      </c>
      <c r="D220" s="140">
        <v>2</v>
      </c>
      <c r="E220" s="178" t="str">
        <f t="array" ref="E220">IF(COUNTIFS(Components!$F$4:$F$989,D220,Components!$B$4:$B$989,B220)&gt;0,INDEX(Components!$G$4:$G$989, MATCH(B220&amp;D220,Components!$B$4:$B$989&amp;Components!$F$4:$F$989,0),0),"Enter the component code on the left")</f>
        <v>curriculum, teaching and learning materials</v>
      </c>
      <c r="F220" s="140">
        <v>1</v>
      </c>
      <c r="G220" s="178" t="str">
        <f t="array" ref="G220">IF(COUNTIFS(Components!$H$4:$H$989,F220, Components!$C$4:$C$989,D220,Components!$B$4:$B$989,B220)&gt;0,INDEX(Components!$I$4:$I$989, MATCH(B220&amp;D220&amp;F220,Components!$B$4:$B$989&amp;Components!$C$4:$C$989&amp;Components!$H$4:$H$989,0),0),"")</f>
        <v>curriculum development</v>
      </c>
      <c r="H220" s="137" t="s">
        <v>1518</v>
      </c>
      <c r="I220" s="137" t="s">
        <v>1551</v>
      </c>
      <c r="J220" s="185" t="s">
        <v>1552</v>
      </c>
      <c r="K220" s="185" t="s">
        <v>1553</v>
      </c>
      <c r="L220" s="215"/>
      <c r="M220" s="215">
        <v>2000000</v>
      </c>
      <c r="N220" s="241"/>
      <c r="O220" s="215"/>
      <c r="P220" s="215"/>
      <c r="Q220" s="202">
        <f t="shared" si="23"/>
        <v>2000000</v>
      </c>
      <c r="R220" s="213">
        <v>45</v>
      </c>
      <c r="S220" s="202">
        <f t="shared" si="24"/>
        <v>0</v>
      </c>
      <c r="T220" s="202">
        <f t="shared" si="25"/>
        <v>90000000</v>
      </c>
      <c r="U220" s="202">
        <f t="shared" si="26"/>
        <v>0</v>
      </c>
      <c r="V220" s="202">
        <f t="shared" si="27"/>
        <v>0</v>
      </c>
      <c r="W220" s="202">
        <f t="shared" si="28"/>
        <v>0</v>
      </c>
      <c r="X220" s="202">
        <f t="shared" si="22"/>
        <v>90000000</v>
      </c>
      <c r="Y220" s="180" t="s">
        <v>669</v>
      </c>
      <c r="Z220" s="216" t="str">
        <f>IF(Y220&gt;0,INDEX([11]KPI!$B$2:$B$61, MATCH(Y220,[11]KPI!$A$2:$A$61, 0)),"Enter KPI Reference No. to the left")</f>
        <v>Grade 12 students that score 350 or above (pass mark) in Ethiopian Higher Education Entrance Certificate (natural sciences stream)</v>
      </c>
      <c r="AA220" s="180" t="s">
        <v>3304</v>
      </c>
      <c r="AB220" s="213" t="s">
        <v>1521</v>
      </c>
      <c r="AC220" s="137" t="s">
        <v>1528</v>
      </c>
    </row>
    <row r="221" spans="1:29" ht="84" x14ac:dyDescent="0.2">
      <c r="A221" s="177">
        <v>219</v>
      </c>
      <c r="B221" s="140">
        <v>2</v>
      </c>
      <c r="C221" s="178" t="str">
        <f>IF(COUNTIF(Components!$E$4:$E$989,B221)&gt;0,INDEX(Components!$G$4:$G$989, MATCH(B221,Components!$E$4:$E$989, 0)),"Enter valid code to the left")</f>
        <v>General education quality</v>
      </c>
      <c r="D221" s="140">
        <v>2</v>
      </c>
      <c r="E221" s="178" t="str">
        <f t="array" ref="E221">IF(COUNTIFS(Components!$F$4:$F$989,D221,Components!$B$4:$B$989,B221)&gt;0,INDEX(Components!$G$4:$G$989, MATCH(B221&amp;D221,Components!$B$4:$B$989&amp;Components!$F$4:$F$989,0),0),"Enter the component code on the left")</f>
        <v>curriculum, teaching and learning materials</v>
      </c>
      <c r="F221" s="140">
        <v>1</v>
      </c>
      <c r="G221" s="178" t="str">
        <f t="array" ref="G221">IF(COUNTIFS(Components!$H$4:$H$989,F221, Components!$C$4:$C$989,D221,Components!$B$4:$B$989,B221)&gt;0,INDEX(Components!$I$4:$I$989, MATCH(B221&amp;D221&amp;F221,Components!$B$4:$B$989&amp;Components!$C$4:$C$989&amp;Components!$H$4:$H$989,0),0),"")</f>
        <v>curriculum development</v>
      </c>
      <c r="H221" s="137" t="s">
        <v>1518</v>
      </c>
      <c r="I221" s="137" t="s">
        <v>1554</v>
      </c>
      <c r="J221" s="137" t="s">
        <v>1555</v>
      </c>
      <c r="K221" s="185" t="s">
        <v>1556</v>
      </c>
      <c r="L221" s="215"/>
      <c r="M221" s="215"/>
      <c r="N221" s="215"/>
      <c r="O221" s="215"/>
      <c r="P221" s="215">
        <v>60</v>
      </c>
      <c r="Q221" s="202">
        <f t="shared" si="23"/>
        <v>60</v>
      </c>
      <c r="R221" s="213">
        <v>9390</v>
      </c>
      <c r="S221" s="202">
        <f t="shared" si="24"/>
        <v>0</v>
      </c>
      <c r="T221" s="202">
        <f t="shared" si="25"/>
        <v>0</v>
      </c>
      <c r="U221" s="202">
        <f t="shared" si="26"/>
        <v>0</v>
      </c>
      <c r="V221" s="202">
        <f t="shared" si="27"/>
        <v>0</v>
      </c>
      <c r="W221" s="202">
        <f t="shared" si="28"/>
        <v>563400</v>
      </c>
      <c r="X221" s="202">
        <f t="shared" si="22"/>
        <v>563400</v>
      </c>
      <c r="Y221" s="180" t="s">
        <v>669</v>
      </c>
      <c r="Z221" s="216" t="str">
        <f>IF(Y221&gt;0,INDEX([11]KPI!$B$2:$B$61, MATCH(Y221,[11]KPI!$A$2:$A$61, 0)),"Enter KPI Reference No. to the left")</f>
        <v>Grade 12 students that score 350 or above (pass mark) in Ethiopian Higher Education Entrance Certificate (natural sciences stream)</v>
      </c>
      <c r="AA221" s="180" t="s">
        <v>3304</v>
      </c>
      <c r="AB221" s="213" t="s">
        <v>3305</v>
      </c>
      <c r="AC221" s="137" t="s">
        <v>1528</v>
      </c>
    </row>
    <row r="222" spans="1:29" ht="84" x14ac:dyDescent="0.2">
      <c r="A222" s="177">
        <v>220</v>
      </c>
      <c r="B222" s="140">
        <v>2</v>
      </c>
      <c r="C222" s="178" t="str">
        <f>IF(COUNTIF(Components!$E$4:$E$989,B222)&gt;0,INDEX(Components!$G$4:$G$989, MATCH(B222,Components!$E$4:$E$989, 0)),"Enter valid code to the left")</f>
        <v>General education quality</v>
      </c>
      <c r="D222" s="140">
        <v>2</v>
      </c>
      <c r="E222" s="178" t="str">
        <f t="array" ref="E222">IF(COUNTIFS(Components!$F$4:$F$989,D222,Components!$B$4:$B$989,B222)&gt;0,INDEX(Components!$G$4:$G$989, MATCH(B222&amp;D222,Components!$B$4:$B$989&amp;Components!$F$4:$F$989,0),0),"Enter the component code on the left")</f>
        <v>curriculum, teaching and learning materials</v>
      </c>
      <c r="F222" s="140">
        <v>1</v>
      </c>
      <c r="G222" s="178" t="str">
        <f t="array" ref="G222">IF(COUNTIFS(Components!$H$4:$H$989,F222, Components!$C$4:$C$989,D222,Components!$B$4:$B$989,B222)&gt;0,INDEX(Components!$I$4:$I$989, MATCH(B222&amp;D222&amp;F222,Components!$B$4:$B$989&amp;Components!$C$4:$C$989&amp;Components!$H$4:$H$989,0),0),"")</f>
        <v>curriculum development</v>
      </c>
      <c r="H222" s="137" t="s">
        <v>1518</v>
      </c>
      <c r="I222" s="137" t="s">
        <v>1557</v>
      </c>
      <c r="J222" s="185" t="s">
        <v>1558</v>
      </c>
      <c r="K222" s="185" t="s">
        <v>1559</v>
      </c>
      <c r="L222" s="215"/>
      <c r="M222" s="215"/>
      <c r="N222" s="215">
        <v>50</v>
      </c>
      <c r="O222" s="215"/>
      <c r="P222" s="215"/>
      <c r="Q222" s="202">
        <f t="shared" si="23"/>
        <v>50</v>
      </c>
      <c r="R222" s="213">
        <v>5780</v>
      </c>
      <c r="S222" s="202">
        <f t="shared" si="24"/>
        <v>0</v>
      </c>
      <c r="T222" s="202">
        <f t="shared" si="25"/>
        <v>0</v>
      </c>
      <c r="U222" s="202">
        <f t="shared" si="26"/>
        <v>289000</v>
      </c>
      <c r="V222" s="202">
        <f t="shared" si="27"/>
        <v>0</v>
      </c>
      <c r="W222" s="202">
        <f t="shared" si="28"/>
        <v>0</v>
      </c>
      <c r="X222" s="202">
        <f t="shared" si="22"/>
        <v>289000</v>
      </c>
      <c r="Y222" s="180" t="s">
        <v>669</v>
      </c>
      <c r="Z222" s="216" t="str">
        <f>IF(Y222&gt;0,INDEX([11]KPI!$B$2:$B$61, MATCH(Y222,[11]KPI!$A$2:$A$61, 0)),"Enter KPI Reference No. to the left")</f>
        <v>Grade 12 students that score 350 or above (pass mark) in Ethiopian Higher Education Entrance Certificate (natural sciences stream)</v>
      </c>
      <c r="AA222" s="180" t="s">
        <v>3304</v>
      </c>
      <c r="AB222" s="213" t="s">
        <v>3305</v>
      </c>
      <c r="AC222" s="137" t="s">
        <v>1528</v>
      </c>
    </row>
    <row r="223" spans="1:29" ht="84" x14ac:dyDescent="0.2">
      <c r="A223" s="177">
        <v>221</v>
      </c>
      <c r="B223" s="140">
        <v>2</v>
      </c>
      <c r="C223" s="178" t="str">
        <f>IF(COUNTIF(Components!$E$4:$E$989,B223)&gt;0,INDEX(Components!$G$4:$G$989, MATCH(B223,Components!$E$4:$E$989, 0)),"Enter valid code to the left")</f>
        <v>General education quality</v>
      </c>
      <c r="D223" s="140">
        <v>2</v>
      </c>
      <c r="E223" s="178" t="str">
        <f t="array" ref="E223">IF(COUNTIFS(Components!$F$4:$F$989,D223,Components!$B$4:$B$989,B223)&gt;0,INDEX(Components!$G$4:$G$989, MATCH(B223&amp;D223,Components!$B$4:$B$989&amp;Components!$F$4:$F$989,0),0),"Enter the component code on the left")</f>
        <v>curriculum, teaching and learning materials</v>
      </c>
      <c r="F223" s="140">
        <v>1</v>
      </c>
      <c r="G223" s="178" t="str">
        <f t="array" ref="G223">IF(COUNTIFS(Components!$H$4:$H$989,F223, Components!$C$4:$C$989,D223,Components!$B$4:$B$989,B223)&gt;0,INDEX(Components!$I$4:$I$989, MATCH(B223&amp;D223&amp;F223,Components!$B$4:$B$989&amp;Components!$C$4:$C$989&amp;Components!$H$4:$H$989,0),0),"")</f>
        <v>curriculum development</v>
      </c>
      <c r="H223" s="137" t="s">
        <v>1560</v>
      </c>
      <c r="I223" s="137" t="s">
        <v>1561</v>
      </c>
      <c r="J223" s="185" t="s">
        <v>1562</v>
      </c>
      <c r="K223" s="185" t="s">
        <v>1234</v>
      </c>
      <c r="L223" s="215"/>
      <c r="M223" s="215"/>
      <c r="N223" s="215"/>
      <c r="O223" s="215"/>
      <c r="P223" s="215">
        <v>704</v>
      </c>
      <c r="Q223" s="202">
        <f t="shared" si="23"/>
        <v>704</v>
      </c>
      <c r="R223" s="213">
        <v>5780</v>
      </c>
      <c r="S223" s="202">
        <f t="shared" si="24"/>
        <v>0</v>
      </c>
      <c r="T223" s="202">
        <f t="shared" si="25"/>
        <v>0</v>
      </c>
      <c r="U223" s="202">
        <f t="shared" si="26"/>
        <v>0</v>
      </c>
      <c r="V223" s="202">
        <f t="shared" si="27"/>
        <v>0</v>
      </c>
      <c r="W223" s="202">
        <f t="shared" si="28"/>
        <v>4069120</v>
      </c>
      <c r="X223" s="202">
        <f t="shared" si="22"/>
        <v>4069120</v>
      </c>
      <c r="Y223" s="180" t="s">
        <v>669</v>
      </c>
      <c r="Z223" s="216" t="str">
        <f>IF(Y223&gt;0,INDEX([11]KPI!$B$2:$B$61, MATCH(Y223,[11]KPI!$A$2:$A$61, 0)),"Enter KPI Reference No. to the left")</f>
        <v>Grade 12 students that score 350 or above (pass mark) in Ethiopian Higher Education Entrance Certificate (natural sciences stream)</v>
      </c>
      <c r="AA223" s="180" t="s">
        <v>3304</v>
      </c>
      <c r="AB223" s="213" t="s">
        <v>3305</v>
      </c>
      <c r="AC223" s="137" t="s">
        <v>1528</v>
      </c>
    </row>
    <row r="224" spans="1:29" ht="84" x14ac:dyDescent="0.2">
      <c r="A224" s="177">
        <v>222</v>
      </c>
      <c r="B224" s="140">
        <v>2</v>
      </c>
      <c r="C224" s="178" t="str">
        <f>IF(COUNTIF(Components!$E$4:$E$989,B224)&gt;0,INDEX(Components!$G$4:$G$989, MATCH(B224,Components!$E$4:$E$989, 0)),"Enter valid code to the left")</f>
        <v>General education quality</v>
      </c>
      <c r="D224" s="140">
        <v>2</v>
      </c>
      <c r="E224" s="178" t="str">
        <f t="array" ref="E224">IF(COUNTIFS(Components!$F$4:$F$989,D224,Components!$B$4:$B$989,B224)&gt;0,INDEX(Components!$G$4:$G$989, MATCH(B224&amp;D224,Components!$B$4:$B$989&amp;Components!$F$4:$F$989,0),0),"Enter the component code on the left")</f>
        <v>curriculum, teaching and learning materials</v>
      </c>
      <c r="F224" s="140">
        <v>1</v>
      </c>
      <c r="G224" s="178" t="str">
        <f t="array" ref="G224">IF(COUNTIFS(Components!$H$4:$H$989,F224, Components!$C$4:$C$989,D224,Components!$B$4:$B$989,B224)&gt;0,INDEX(Components!$I$4:$I$989, MATCH(B224&amp;D224&amp;F224,Components!$B$4:$B$989&amp;Components!$C$4:$C$989&amp;Components!$H$4:$H$989,0),0),"")</f>
        <v>curriculum development</v>
      </c>
      <c r="H224" s="137" t="s">
        <v>1560</v>
      </c>
      <c r="I224" s="183" t="s">
        <v>1563</v>
      </c>
      <c r="J224" s="185"/>
      <c r="K224" s="185"/>
      <c r="L224" s="215"/>
      <c r="M224" s="215"/>
      <c r="N224" s="215"/>
      <c r="O224" s="215"/>
      <c r="P224" s="215"/>
      <c r="Q224" s="202">
        <f t="shared" si="23"/>
        <v>0</v>
      </c>
      <c r="R224" s="213"/>
      <c r="S224" s="202">
        <f t="shared" si="24"/>
        <v>0</v>
      </c>
      <c r="T224" s="202">
        <f t="shared" si="25"/>
        <v>0</v>
      </c>
      <c r="U224" s="202">
        <f t="shared" si="26"/>
        <v>0</v>
      </c>
      <c r="V224" s="202">
        <f t="shared" si="27"/>
        <v>0</v>
      </c>
      <c r="W224" s="202">
        <f t="shared" si="28"/>
        <v>0</v>
      </c>
      <c r="X224" s="202">
        <f t="shared" si="22"/>
        <v>0</v>
      </c>
      <c r="Y224" s="180"/>
      <c r="Z224" s="216" t="str">
        <f>IF(Y224&gt;0,INDEX([11]KPI!$B$2:$B$61, MATCH(Y224,[11]KPI!$A$2:$A$61, 0)),"Enter KPI Reference No. to the left")</f>
        <v>Enter KPI Reference No. to the left</v>
      </c>
      <c r="AA224" s="180"/>
      <c r="AB224" s="213"/>
      <c r="AC224" s="137"/>
    </row>
    <row r="225" spans="1:29" ht="84" x14ac:dyDescent="0.2">
      <c r="A225" s="177">
        <v>223</v>
      </c>
      <c r="B225" s="140">
        <v>2</v>
      </c>
      <c r="C225" s="178" t="str">
        <f>IF(COUNTIF(Components!$E$4:$E$989,B225)&gt;0,INDEX(Components!$G$4:$G$989, MATCH(B225,Components!$E$4:$E$989, 0)),"Enter valid code to the left")</f>
        <v>General education quality</v>
      </c>
      <c r="D225" s="140">
        <v>2</v>
      </c>
      <c r="E225" s="178" t="str">
        <f t="array" ref="E225">IF(COUNTIFS(Components!$F$4:$F$989,D225,Components!$B$4:$B$989,B225)&gt;0,INDEX(Components!$G$4:$G$989, MATCH(B225&amp;D225,Components!$B$4:$B$989&amp;Components!$F$4:$F$989,0),0),"Enter the component code on the left")</f>
        <v>curriculum, teaching and learning materials</v>
      </c>
      <c r="F225" s="140">
        <v>1</v>
      </c>
      <c r="G225" s="178" t="str">
        <f t="array" ref="G225">IF(COUNTIFS(Components!$H$4:$H$989,F225, Components!$C$4:$C$989,D225,Components!$B$4:$B$989,B225)&gt;0,INDEX(Components!$I$4:$I$989, MATCH(B225&amp;D225&amp;F225,Components!$B$4:$B$989&amp;Components!$C$4:$C$989&amp;Components!$H$4:$H$989,0),0),"")</f>
        <v>curriculum development</v>
      </c>
      <c r="H225" s="137" t="s">
        <v>1560</v>
      </c>
      <c r="I225" s="137" t="s">
        <v>1564</v>
      </c>
      <c r="J225" s="185" t="s">
        <v>1565</v>
      </c>
      <c r="K225" s="185" t="s">
        <v>1566</v>
      </c>
      <c r="L225" s="215"/>
      <c r="M225" s="215"/>
      <c r="N225" s="215"/>
      <c r="O225" s="215">
        <v>10</v>
      </c>
      <c r="P225" s="215"/>
      <c r="Q225" s="202">
        <f t="shared" si="23"/>
        <v>10</v>
      </c>
      <c r="R225" s="213">
        <v>1780</v>
      </c>
      <c r="S225" s="202">
        <f t="shared" si="24"/>
        <v>0</v>
      </c>
      <c r="T225" s="202">
        <f t="shared" si="25"/>
        <v>0</v>
      </c>
      <c r="U225" s="202">
        <f t="shared" si="26"/>
        <v>0</v>
      </c>
      <c r="V225" s="202">
        <f t="shared" si="27"/>
        <v>17800</v>
      </c>
      <c r="W225" s="202">
        <f t="shared" si="28"/>
        <v>0</v>
      </c>
      <c r="X225" s="202">
        <f t="shared" si="22"/>
        <v>17800</v>
      </c>
      <c r="Y225" s="180" t="s">
        <v>666</v>
      </c>
      <c r="Z225" s="216" t="str">
        <f>IF(Y225&gt;0,INDEX([11]KPI!$B$2:$B$61, MATCH(Y225,[11]KPI!$A$2:$A$61, 0)),"Enter KPI Reference No. to the left")</f>
        <v>Grade 10 students who achieve 50% and above (composite score) in NLA</v>
      </c>
      <c r="AA225" s="180" t="s">
        <v>1032</v>
      </c>
      <c r="AB225" s="213" t="s">
        <v>3306</v>
      </c>
      <c r="AC225" s="137"/>
    </row>
    <row r="226" spans="1:29" s="186" customFormat="1" ht="84" x14ac:dyDescent="0.2">
      <c r="A226" s="177">
        <v>224</v>
      </c>
      <c r="B226" s="140">
        <v>2</v>
      </c>
      <c r="C226" s="178" t="str">
        <f>IF(COUNTIF(Components!$E$4:$E$989,B226)&gt;0,INDEX(Components!$G$4:$G$989, MATCH(B226,Components!$E$4:$E$989, 0)),"Enter valid code to the left")</f>
        <v>General education quality</v>
      </c>
      <c r="D226" s="140">
        <v>2</v>
      </c>
      <c r="E226" s="178" t="str">
        <f t="array" ref="E226">IF(COUNTIFS(Components!$F$4:$F$989,D226,Components!$B$4:$B$989,B226)&gt;0,INDEX(Components!$G$4:$G$989, MATCH(B226&amp;D226,Components!$B$4:$B$989&amp;Components!$F$4:$F$989,0),0),"Enter the component code on the left")</f>
        <v>curriculum, teaching and learning materials</v>
      </c>
      <c r="F226" s="140">
        <v>1</v>
      </c>
      <c r="G226" s="178" t="str">
        <f t="array" ref="G226">IF(COUNTIFS(Components!$H$4:$H$989,F226, Components!$C$4:$C$989,D226,Components!$B$4:$B$989,B226)&gt;0,INDEX(Components!$I$4:$I$989, MATCH(B226&amp;D226&amp;F226,Components!$B$4:$B$989&amp;Components!$C$4:$C$989&amp;Components!$H$4:$H$989,0),0),"")</f>
        <v>curriculum development</v>
      </c>
      <c r="H226" s="137" t="s">
        <v>1560</v>
      </c>
      <c r="I226" s="137" t="s">
        <v>1567</v>
      </c>
      <c r="J226" s="185" t="s">
        <v>1568</v>
      </c>
      <c r="K226" s="185" t="s">
        <v>1569</v>
      </c>
      <c r="L226" s="215"/>
      <c r="M226" s="215">
        <v>1</v>
      </c>
      <c r="N226" s="215"/>
      <c r="O226" s="215"/>
      <c r="P226" s="215"/>
      <c r="Q226" s="202">
        <f t="shared" si="23"/>
        <v>1</v>
      </c>
      <c r="R226" s="242">
        <v>3500000</v>
      </c>
      <c r="S226" s="202">
        <f t="shared" si="24"/>
        <v>0</v>
      </c>
      <c r="T226" s="202">
        <f t="shared" si="25"/>
        <v>3500000</v>
      </c>
      <c r="U226" s="202">
        <f t="shared" si="26"/>
        <v>0</v>
      </c>
      <c r="V226" s="202">
        <f t="shared" si="27"/>
        <v>0</v>
      </c>
      <c r="W226" s="202">
        <f t="shared" si="28"/>
        <v>0</v>
      </c>
      <c r="X226" s="202">
        <f t="shared" si="22"/>
        <v>3500000</v>
      </c>
      <c r="Y226" s="180" t="s">
        <v>666</v>
      </c>
      <c r="Z226" s="216" t="str">
        <f>IF(Y226&gt;0,INDEX([11]KPI!$B$2:$B$61, MATCH(Y226,[11]KPI!$A$2:$A$61, 0)),"Enter KPI Reference No. to the left")</f>
        <v>Grade 10 students who achieve 50% and above (composite score) in NLA</v>
      </c>
      <c r="AA226" s="180" t="s">
        <v>1032</v>
      </c>
      <c r="AB226" s="213" t="s">
        <v>3305</v>
      </c>
      <c r="AC226" s="137"/>
    </row>
    <row r="227" spans="1:29" ht="84" x14ac:dyDescent="0.2">
      <c r="A227" s="177">
        <v>225</v>
      </c>
      <c r="B227" s="140">
        <v>2</v>
      </c>
      <c r="C227" s="178" t="str">
        <f>IF(COUNTIF(Components!$E$4:$E$989,B227)&gt;0,INDEX(Components!$G$4:$G$989, MATCH(B227,Components!$E$4:$E$989, 0)),"Enter valid code to the left")</f>
        <v>General education quality</v>
      </c>
      <c r="D227" s="140">
        <v>2</v>
      </c>
      <c r="E227" s="178" t="str">
        <f t="array" ref="E227">IF(COUNTIFS(Components!$F$4:$F$989,D227,Components!$B$4:$B$989,B227)&gt;0,INDEX(Components!$G$4:$G$989, MATCH(B227&amp;D227,Components!$B$4:$B$989&amp;Components!$F$4:$F$989,0),0),"Enter the component code on the left")</f>
        <v>curriculum, teaching and learning materials</v>
      </c>
      <c r="F227" s="140">
        <v>1</v>
      </c>
      <c r="G227" s="178" t="str">
        <f t="array" ref="G227">IF(COUNTIFS(Components!$H$4:$H$989,F227, Components!$C$4:$C$989,D227,Components!$B$4:$B$989,B227)&gt;0,INDEX(Components!$I$4:$I$989, MATCH(B227&amp;D227&amp;F227,Components!$B$4:$B$989&amp;Components!$C$4:$C$989&amp;Components!$H$4:$H$989,0),0),"")</f>
        <v>curriculum development</v>
      </c>
      <c r="H227" s="137" t="s">
        <v>1560</v>
      </c>
      <c r="I227" s="137" t="s">
        <v>1570</v>
      </c>
      <c r="J227" s="185" t="s">
        <v>1571</v>
      </c>
      <c r="K227" s="185" t="s">
        <v>1572</v>
      </c>
      <c r="L227" s="215"/>
      <c r="M227" s="215">
        <v>1</v>
      </c>
      <c r="N227" s="215">
        <v>1</v>
      </c>
      <c r="O227" s="215">
        <v>1</v>
      </c>
      <c r="P227" s="215"/>
      <c r="Q227" s="202">
        <f t="shared" si="23"/>
        <v>3</v>
      </c>
      <c r="R227" s="242">
        <v>231000</v>
      </c>
      <c r="S227" s="202">
        <f t="shared" si="24"/>
        <v>0</v>
      </c>
      <c r="T227" s="202">
        <f t="shared" si="25"/>
        <v>231000</v>
      </c>
      <c r="U227" s="202">
        <f t="shared" si="26"/>
        <v>231000</v>
      </c>
      <c r="V227" s="202">
        <f t="shared" si="27"/>
        <v>231000</v>
      </c>
      <c r="W227" s="202">
        <f t="shared" si="28"/>
        <v>0</v>
      </c>
      <c r="X227" s="202">
        <f t="shared" si="22"/>
        <v>693000</v>
      </c>
      <c r="Y227" s="180" t="s">
        <v>666</v>
      </c>
      <c r="Z227" s="216" t="str">
        <f>IF(Y227&gt;0,INDEX([11]KPI!$B$2:$B$61, MATCH(Y227,[11]KPI!$A$2:$A$61, 0)),"Enter KPI Reference No. to the left")</f>
        <v>Grade 10 students who achieve 50% and above (composite score) in NLA</v>
      </c>
      <c r="AA227" s="180" t="s">
        <v>1032</v>
      </c>
      <c r="AB227" s="213" t="s">
        <v>3305</v>
      </c>
      <c r="AC227" s="137"/>
    </row>
    <row r="228" spans="1:29" s="186" customFormat="1" ht="84" x14ac:dyDescent="0.2">
      <c r="A228" s="177">
        <v>226</v>
      </c>
      <c r="B228" s="140">
        <v>2</v>
      </c>
      <c r="C228" s="178" t="str">
        <f>IF(COUNTIF(Components!$E$4:$E$989,B228)&gt;0,INDEX(Components!$G$4:$G$989, MATCH(B228,Components!$E$4:$E$989, 0)),"Enter valid code to the left")</f>
        <v>General education quality</v>
      </c>
      <c r="D228" s="140">
        <v>2</v>
      </c>
      <c r="E228" s="178" t="str">
        <f t="array" ref="E228">IF(COUNTIFS(Components!$F$4:$F$989,D228,Components!$B$4:$B$989,B228)&gt;0,INDEX(Components!$G$4:$G$989, MATCH(B228&amp;D228,Components!$B$4:$B$989&amp;Components!$F$4:$F$989,0),0),"Enter the component code on the left")</f>
        <v>curriculum, teaching and learning materials</v>
      </c>
      <c r="F228" s="140">
        <v>1</v>
      </c>
      <c r="G228" s="178" t="str">
        <f t="array" ref="G228">IF(COUNTIFS(Components!$H$4:$H$989,F228, Components!$C$4:$C$989,D228,Components!$B$4:$B$989,B228)&gt;0,INDEX(Components!$I$4:$I$989, MATCH(B228&amp;D228&amp;F228,Components!$B$4:$B$989&amp;Components!$C$4:$C$989&amp;Components!$H$4:$H$989,0),0),"")</f>
        <v>curriculum development</v>
      </c>
      <c r="H228" s="137" t="s">
        <v>1560</v>
      </c>
      <c r="I228" s="137" t="s">
        <v>1573</v>
      </c>
      <c r="J228" s="185" t="s">
        <v>1571</v>
      </c>
      <c r="K228" s="185" t="s">
        <v>1572</v>
      </c>
      <c r="L228" s="215"/>
      <c r="M228" s="215"/>
      <c r="N228" s="215"/>
      <c r="O228" s="215">
        <v>1</v>
      </c>
      <c r="P228" s="215">
        <v>1</v>
      </c>
      <c r="Q228" s="202">
        <f t="shared" si="23"/>
        <v>2</v>
      </c>
      <c r="R228" s="242">
        <v>253400</v>
      </c>
      <c r="S228" s="202">
        <f t="shared" si="24"/>
        <v>0</v>
      </c>
      <c r="T228" s="202">
        <f t="shared" si="25"/>
        <v>0</v>
      </c>
      <c r="U228" s="202">
        <f t="shared" si="26"/>
        <v>0</v>
      </c>
      <c r="V228" s="202">
        <f t="shared" si="27"/>
        <v>253400</v>
      </c>
      <c r="W228" s="202">
        <f t="shared" si="28"/>
        <v>253400</v>
      </c>
      <c r="X228" s="202">
        <f t="shared" ref="X228:X291" si="29">S228+T228+U228+V228+W228</f>
        <v>506800</v>
      </c>
      <c r="Y228" s="180">
        <v>1.1000000000000001</v>
      </c>
      <c r="Z228" s="216" t="str">
        <f>IF(Y228&gt;0,INDEX([11]KPI!$B$2:$B$61, MATCH(Y228,[11]KPI!$A$2:$A$61, 0)),"Enter KPI Reference No. to the left")</f>
        <v>Government public expenditure on education and training</v>
      </c>
      <c r="AA228" s="180" t="s">
        <v>3267</v>
      </c>
      <c r="AB228" s="213" t="s">
        <v>3305</v>
      </c>
      <c r="AC228" s="137" t="s">
        <v>1528</v>
      </c>
    </row>
    <row r="229" spans="1:29" ht="84" x14ac:dyDescent="0.2">
      <c r="A229" s="177">
        <v>227</v>
      </c>
      <c r="B229" s="140">
        <v>2</v>
      </c>
      <c r="C229" s="178" t="str">
        <f>IF(COUNTIF(Components!$E$4:$E$989,B229)&gt;0,INDEX(Components!$G$4:$G$989, MATCH(B229,Components!$E$4:$E$989, 0)),"Enter valid code to the left")</f>
        <v>General education quality</v>
      </c>
      <c r="D229" s="140">
        <v>2</v>
      </c>
      <c r="E229" s="178" t="str">
        <f t="array" ref="E229">IF(COUNTIFS(Components!$F$4:$F$989,D229,Components!$B$4:$B$989,B229)&gt;0,INDEX(Components!$G$4:$G$989, MATCH(B229&amp;D229,Components!$B$4:$B$989&amp;Components!$F$4:$F$989,0),0),"Enter the component code on the left")</f>
        <v>curriculum, teaching and learning materials</v>
      </c>
      <c r="F229" s="140">
        <v>1</v>
      </c>
      <c r="G229" s="178" t="str">
        <f t="array" ref="G229">IF(COUNTIFS(Components!$H$4:$H$989,F229, Components!$C$4:$C$989,D229,Components!$B$4:$B$989,B229)&gt;0,INDEX(Components!$I$4:$I$989, MATCH(B229&amp;D229&amp;F229,Components!$B$4:$B$989&amp;Components!$C$4:$C$989&amp;Components!$H$4:$H$989,0),0),"")</f>
        <v>curriculum development</v>
      </c>
      <c r="H229" s="137" t="s">
        <v>1560</v>
      </c>
      <c r="I229" s="137" t="s">
        <v>1574</v>
      </c>
      <c r="J229" s="185" t="s">
        <v>1575</v>
      </c>
      <c r="K229" s="185" t="s">
        <v>1576</v>
      </c>
      <c r="L229" s="215"/>
      <c r="M229" s="215">
        <v>1</v>
      </c>
      <c r="N229" s="215"/>
      <c r="O229" s="215"/>
      <c r="P229" s="215"/>
      <c r="Q229" s="202">
        <f t="shared" si="23"/>
        <v>1</v>
      </c>
      <c r="R229" s="242">
        <v>976000</v>
      </c>
      <c r="S229" s="202">
        <f t="shared" si="24"/>
        <v>0</v>
      </c>
      <c r="T229" s="202">
        <f t="shared" si="25"/>
        <v>976000</v>
      </c>
      <c r="U229" s="202">
        <f t="shared" si="26"/>
        <v>0</v>
      </c>
      <c r="V229" s="202">
        <f t="shared" si="27"/>
        <v>0</v>
      </c>
      <c r="W229" s="202">
        <f t="shared" si="28"/>
        <v>0</v>
      </c>
      <c r="X229" s="202">
        <f t="shared" si="29"/>
        <v>976000</v>
      </c>
      <c r="Y229" s="180">
        <v>1.1000000000000001</v>
      </c>
      <c r="Z229" s="216" t="str">
        <f>IF(Y229&gt;0,INDEX([11]KPI!$B$2:$B$61, MATCH(Y229,[11]KPI!$A$2:$A$61, 0)),"Enter KPI Reference No. to the left")</f>
        <v>Government public expenditure on education and training</v>
      </c>
      <c r="AA229" s="180" t="s">
        <v>3267</v>
      </c>
      <c r="AB229" s="213" t="s">
        <v>1521</v>
      </c>
      <c r="AC229" s="137"/>
    </row>
    <row r="230" spans="1:29" ht="84" x14ac:dyDescent="0.2">
      <c r="A230" s="177">
        <v>228</v>
      </c>
      <c r="B230" s="140">
        <v>2</v>
      </c>
      <c r="C230" s="178" t="str">
        <f>IF(COUNTIF(Components!$E$4:$E$989,B230)&gt;0,INDEX(Components!$G$4:$G$989, MATCH(B230,Components!$E$4:$E$989, 0)),"Enter valid code to the left")</f>
        <v>General education quality</v>
      </c>
      <c r="D230" s="140">
        <v>2</v>
      </c>
      <c r="E230" s="178" t="str">
        <f t="array" ref="E230">IF(COUNTIFS(Components!$F$4:$F$989,D230,Components!$B$4:$B$989,B230)&gt;0,INDEX(Components!$G$4:$G$989, MATCH(B230&amp;D230,Components!$B$4:$B$989&amp;Components!$F$4:$F$989,0),0),"Enter the component code on the left")</f>
        <v>curriculum, teaching and learning materials</v>
      </c>
      <c r="F230" s="140">
        <v>1</v>
      </c>
      <c r="G230" s="178" t="str">
        <f t="array" ref="G230">IF(COUNTIFS(Components!$H$4:$H$989,F230, Components!$C$4:$C$989,D230,Components!$B$4:$B$989,B230)&gt;0,INDEX(Components!$I$4:$I$989, MATCH(B230&amp;D230&amp;F230,Components!$B$4:$B$989&amp;Components!$C$4:$C$989&amp;Components!$H$4:$H$989,0),0),"")</f>
        <v>curriculum development</v>
      </c>
      <c r="H230" s="137" t="s">
        <v>1560</v>
      </c>
      <c r="I230" s="137" t="s">
        <v>1577</v>
      </c>
      <c r="J230" s="185" t="s">
        <v>1571</v>
      </c>
      <c r="K230" s="185" t="s">
        <v>1578</v>
      </c>
      <c r="L230" s="215"/>
      <c r="M230" s="215"/>
      <c r="N230" s="215">
        <v>1</v>
      </c>
      <c r="O230" s="215">
        <v>1</v>
      </c>
      <c r="P230" s="215">
        <v>1</v>
      </c>
      <c r="Q230" s="202">
        <f t="shared" si="23"/>
        <v>3</v>
      </c>
      <c r="R230" s="242">
        <v>1156000</v>
      </c>
      <c r="S230" s="202">
        <f t="shared" si="24"/>
        <v>0</v>
      </c>
      <c r="T230" s="202">
        <f t="shared" si="25"/>
        <v>0</v>
      </c>
      <c r="U230" s="202">
        <f t="shared" si="26"/>
        <v>1156000</v>
      </c>
      <c r="V230" s="202">
        <f t="shared" si="27"/>
        <v>1156000</v>
      </c>
      <c r="W230" s="202">
        <f t="shared" si="28"/>
        <v>1156000</v>
      </c>
      <c r="X230" s="202">
        <f t="shared" si="29"/>
        <v>3468000</v>
      </c>
      <c r="Y230" s="180">
        <v>1.1000000000000001</v>
      </c>
      <c r="Z230" s="216" t="str">
        <f>IF(Y230&gt;0,INDEX([11]KPI!$B$2:$B$61, MATCH(Y230,[11]KPI!$A$2:$A$61, 0)),"Enter KPI Reference No. to the left")</f>
        <v>Government public expenditure on education and training</v>
      </c>
      <c r="AA230" s="180" t="s">
        <v>3304</v>
      </c>
      <c r="AB230" s="213" t="s">
        <v>3305</v>
      </c>
      <c r="AC230" s="137" t="s">
        <v>1528</v>
      </c>
    </row>
    <row r="231" spans="1:29" ht="84" x14ac:dyDescent="0.2">
      <c r="A231" s="177">
        <v>229</v>
      </c>
      <c r="B231" s="140">
        <v>2</v>
      </c>
      <c r="C231" s="178" t="str">
        <f>IF(COUNTIF(Components!$E$4:$E$989,B231)&gt;0,INDEX(Components!$G$4:$G$989, MATCH(B231,Components!$E$4:$E$989, 0)),"Enter valid code to the left")</f>
        <v>General education quality</v>
      </c>
      <c r="D231" s="140">
        <v>2</v>
      </c>
      <c r="E231" s="178" t="str">
        <f t="array" ref="E231">IF(COUNTIFS(Components!$F$4:$F$989,D231,Components!$B$4:$B$989,B231)&gt;0,INDEX(Components!$G$4:$G$989, MATCH(B231&amp;D231,Components!$B$4:$B$989&amp;Components!$F$4:$F$989,0),0),"Enter the component code on the left")</f>
        <v>curriculum, teaching and learning materials</v>
      </c>
      <c r="F231" s="140">
        <v>1</v>
      </c>
      <c r="G231" s="178" t="str">
        <f t="array" ref="G231">IF(COUNTIFS(Components!$H$4:$H$989,F231, Components!$C$4:$C$989,D231,Components!$B$4:$B$989,B231)&gt;0,INDEX(Components!$I$4:$I$989, MATCH(B231&amp;D231&amp;F231,Components!$B$4:$B$989&amp;Components!$C$4:$C$989&amp;Components!$H$4:$H$989,0),0),"")</f>
        <v>curriculum development</v>
      </c>
      <c r="H231" s="137" t="s">
        <v>1560</v>
      </c>
      <c r="I231" s="137" t="s">
        <v>1579</v>
      </c>
      <c r="J231" s="185" t="s">
        <v>1571</v>
      </c>
      <c r="K231" s="185" t="s">
        <v>1578</v>
      </c>
      <c r="L231" s="215"/>
      <c r="M231" s="215">
        <v>1</v>
      </c>
      <c r="N231" s="215"/>
      <c r="O231" s="215"/>
      <c r="P231" s="215"/>
      <c r="Q231" s="202">
        <f t="shared" si="23"/>
        <v>1</v>
      </c>
      <c r="R231" s="242">
        <v>100000</v>
      </c>
      <c r="S231" s="202">
        <f t="shared" si="24"/>
        <v>0</v>
      </c>
      <c r="T231" s="202">
        <f t="shared" si="25"/>
        <v>100000</v>
      </c>
      <c r="U231" s="202">
        <f t="shared" si="26"/>
        <v>0</v>
      </c>
      <c r="V231" s="202">
        <f t="shared" si="27"/>
        <v>0</v>
      </c>
      <c r="W231" s="202">
        <f t="shared" si="28"/>
        <v>0</v>
      </c>
      <c r="X231" s="202">
        <f t="shared" si="29"/>
        <v>100000</v>
      </c>
      <c r="Y231" s="180" t="s">
        <v>667</v>
      </c>
      <c r="Z231" s="216" t="str">
        <f>IF(Y231&gt;0,INDEX([11]KPI!$B$2:$B$61, MATCH(Y231,[11]KPI!$A$2:$A$61, 0)),"Enter KPI Reference No. to the left")</f>
        <v>Grade 12 students who achieve 50% and above (composite score) in NLA</v>
      </c>
      <c r="AA231" s="180" t="s">
        <v>1032</v>
      </c>
      <c r="AB231" s="213" t="s">
        <v>3305</v>
      </c>
      <c r="AC231" s="137"/>
    </row>
    <row r="232" spans="1:29" ht="84" x14ac:dyDescent="0.2">
      <c r="A232" s="177">
        <v>230</v>
      </c>
      <c r="B232" s="140">
        <v>2</v>
      </c>
      <c r="C232" s="178" t="str">
        <f>IF(COUNTIF(Components!$E$4:$E$989,B232)&gt;0,INDEX(Components!$G$4:$G$989, MATCH(B232,Components!$E$4:$E$989, 0)),"Enter valid code to the left")</f>
        <v>General education quality</v>
      </c>
      <c r="D232" s="140">
        <v>2</v>
      </c>
      <c r="E232" s="178" t="str">
        <f t="array" ref="E232">IF(COUNTIFS(Components!$F$4:$F$989,D232,Components!$B$4:$B$989,B232)&gt;0,INDEX(Components!$G$4:$G$989, MATCH(B232&amp;D232,Components!$B$4:$B$989&amp;Components!$F$4:$F$989,0),0),"Enter the component code on the left")</f>
        <v>curriculum, teaching and learning materials</v>
      </c>
      <c r="F232" s="140">
        <v>1</v>
      </c>
      <c r="G232" s="178" t="str">
        <f t="array" ref="G232">IF(COUNTIFS(Components!$H$4:$H$989,F232, Components!$C$4:$C$989,D232,Components!$B$4:$B$989,B232)&gt;0,INDEX(Components!$I$4:$I$989, MATCH(B232&amp;D232&amp;F232,Components!$B$4:$B$989&amp;Components!$C$4:$C$989&amp;Components!$H$4:$H$989,0),0),"")</f>
        <v>curriculum development</v>
      </c>
      <c r="H232" s="137" t="s">
        <v>1560</v>
      </c>
      <c r="I232" s="137" t="s">
        <v>1580</v>
      </c>
      <c r="J232" s="185" t="s">
        <v>1581</v>
      </c>
      <c r="K232" s="185" t="s">
        <v>1582</v>
      </c>
      <c r="L232" s="215"/>
      <c r="M232" s="215"/>
      <c r="N232" s="215">
        <v>1</v>
      </c>
      <c r="O232" s="215">
        <v>1</v>
      </c>
      <c r="P232" s="215">
        <v>1</v>
      </c>
      <c r="Q232" s="202">
        <f t="shared" si="23"/>
        <v>3</v>
      </c>
      <c r="R232" s="242">
        <v>100000</v>
      </c>
      <c r="S232" s="202">
        <f t="shared" si="24"/>
        <v>0</v>
      </c>
      <c r="T232" s="202">
        <f t="shared" si="25"/>
        <v>0</v>
      </c>
      <c r="U232" s="202">
        <f t="shared" si="26"/>
        <v>100000</v>
      </c>
      <c r="V232" s="202">
        <f t="shared" si="27"/>
        <v>100000</v>
      </c>
      <c r="W232" s="202">
        <f t="shared" si="28"/>
        <v>100000</v>
      </c>
      <c r="X232" s="202">
        <f t="shared" si="29"/>
        <v>300000</v>
      </c>
      <c r="Y232" s="180">
        <v>1.1000000000000001</v>
      </c>
      <c r="Z232" s="216" t="str">
        <f>IF(Y232&gt;0,INDEX([11]KPI!$B$2:$B$61, MATCH(Y232,[11]KPI!$A$2:$A$61, 0)),"Enter KPI Reference No. to the left")</f>
        <v>Government public expenditure on education and training</v>
      </c>
      <c r="AA232" s="180" t="s">
        <v>1583</v>
      </c>
      <c r="AB232" s="213" t="s">
        <v>1521</v>
      </c>
      <c r="AC232" s="137" t="s">
        <v>1528</v>
      </c>
    </row>
    <row r="233" spans="1:29" ht="84" x14ac:dyDescent="0.2">
      <c r="A233" s="177">
        <v>231</v>
      </c>
      <c r="B233" s="140">
        <v>2</v>
      </c>
      <c r="C233" s="178" t="str">
        <f>IF(COUNTIF(Components!$E$4:$E$989,B233)&gt;0,INDEX(Components!$G$4:$G$989, MATCH(B233,Components!$E$4:$E$989, 0)),"Enter valid code to the left")</f>
        <v>General education quality</v>
      </c>
      <c r="D233" s="140">
        <v>2</v>
      </c>
      <c r="E233" s="178" t="str">
        <f t="array" ref="E233">IF(COUNTIFS(Components!$F$4:$F$989,D233,Components!$B$4:$B$989,B233)&gt;0,INDEX(Components!$G$4:$G$989, MATCH(B233&amp;D233,Components!$B$4:$B$989&amp;Components!$F$4:$F$989,0),0),"Enter the component code on the left")</f>
        <v>curriculum, teaching and learning materials</v>
      </c>
      <c r="F233" s="140">
        <v>1</v>
      </c>
      <c r="G233" s="178" t="str">
        <f t="array" ref="G233">IF(COUNTIFS(Components!$H$4:$H$989,F233, Components!$C$4:$C$989,D233,Components!$B$4:$B$989,B233)&gt;0,INDEX(Components!$I$4:$I$989, MATCH(B233&amp;D233&amp;F233,Components!$B$4:$B$989&amp;Components!$C$4:$C$989&amp;Components!$H$4:$H$989,0),0),"")</f>
        <v>curriculum development</v>
      </c>
      <c r="H233" s="137" t="s">
        <v>1560</v>
      </c>
      <c r="I233" s="137" t="s">
        <v>1584</v>
      </c>
      <c r="J233" s="185" t="s">
        <v>1571</v>
      </c>
      <c r="K233" s="185" t="s">
        <v>1578</v>
      </c>
      <c r="L233" s="215"/>
      <c r="M233" s="215"/>
      <c r="N233" s="215">
        <v>1</v>
      </c>
      <c r="O233" s="215">
        <v>1</v>
      </c>
      <c r="P233" s="215">
        <v>1</v>
      </c>
      <c r="Q233" s="202">
        <f t="shared" si="23"/>
        <v>3</v>
      </c>
      <c r="R233" s="242">
        <v>289000</v>
      </c>
      <c r="S233" s="202">
        <f t="shared" si="24"/>
        <v>0</v>
      </c>
      <c r="T233" s="202">
        <f t="shared" si="25"/>
        <v>0</v>
      </c>
      <c r="U233" s="202">
        <f t="shared" si="26"/>
        <v>289000</v>
      </c>
      <c r="V233" s="202">
        <f t="shared" si="27"/>
        <v>289000</v>
      </c>
      <c r="W233" s="202">
        <f t="shared" si="28"/>
        <v>289000</v>
      </c>
      <c r="X233" s="202">
        <f t="shared" si="29"/>
        <v>867000</v>
      </c>
      <c r="Y233" s="180">
        <v>1.1000000000000001</v>
      </c>
      <c r="Z233" s="216" t="str">
        <f>IF(Y233&gt;0,INDEX([11]KPI!$B$2:$B$61, MATCH(Y233,[11]KPI!$A$2:$A$61, 0)),"Enter KPI Reference No. to the left")</f>
        <v>Government public expenditure on education and training</v>
      </c>
      <c r="AA233" s="180" t="s">
        <v>1583</v>
      </c>
      <c r="AB233" s="213" t="s">
        <v>3305</v>
      </c>
      <c r="AC233" s="137" t="s">
        <v>1528</v>
      </c>
    </row>
    <row r="234" spans="1:29" ht="84" x14ac:dyDescent="0.2">
      <c r="A234" s="177">
        <v>232</v>
      </c>
      <c r="B234" s="140">
        <v>2</v>
      </c>
      <c r="C234" s="178" t="str">
        <f>IF(COUNTIF(Components!$E$4:$E$989,B234)&gt;0,INDEX(Components!$G$4:$G$989, MATCH(B234,Components!$E$4:$E$989, 0)),"Enter valid code to the left")</f>
        <v>General education quality</v>
      </c>
      <c r="D234" s="140">
        <v>2</v>
      </c>
      <c r="E234" s="178" t="str">
        <f t="array" ref="E234">IF(COUNTIFS(Components!$F$4:$F$989,D234,Components!$B$4:$B$989,B234)&gt;0,INDEX(Components!$G$4:$G$989, MATCH(B234&amp;D234,Components!$B$4:$B$989&amp;Components!$F$4:$F$989,0),0),"Enter the component code on the left")</f>
        <v>curriculum, teaching and learning materials</v>
      </c>
      <c r="F234" s="140">
        <v>1</v>
      </c>
      <c r="G234" s="178" t="str">
        <f t="array" ref="G234">IF(COUNTIFS(Components!$H$4:$H$989,F234, Components!$C$4:$C$989,D234,Components!$B$4:$B$989,B234)&gt;0,INDEX(Components!$I$4:$I$989, MATCH(B234&amp;D234&amp;F234,Components!$B$4:$B$989&amp;Components!$C$4:$C$989&amp;Components!$H$4:$H$989,0),0),"")</f>
        <v>curriculum development</v>
      </c>
      <c r="H234" s="137" t="s">
        <v>1560</v>
      </c>
      <c r="I234" s="137" t="s">
        <v>1585</v>
      </c>
      <c r="J234" s="185" t="s">
        <v>1586</v>
      </c>
      <c r="K234" s="185" t="s">
        <v>1578</v>
      </c>
      <c r="L234" s="215"/>
      <c r="M234" s="215">
        <v>1</v>
      </c>
      <c r="N234" s="215"/>
      <c r="O234" s="215"/>
      <c r="P234" s="215"/>
      <c r="Q234" s="202">
        <f t="shared" si="23"/>
        <v>1</v>
      </c>
      <c r="R234" s="242">
        <v>1556700</v>
      </c>
      <c r="S234" s="202">
        <f t="shared" si="24"/>
        <v>0</v>
      </c>
      <c r="T234" s="202">
        <f t="shared" si="25"/>
        <v>1556700</v>
      </c>
      <c r="U234" s="202">
        <f t="shared" si="26"/>
        <v>0</v>
      </c>
      <c r="V234" s="202">
        <f t="shared" si="27"/>
        <v>0</v>
      </c>
      <c r="W234" s="202">
        <f t="shared" si="28"/>
        <v>0</v>
      </c>
      <c r="X234" s="202">
        <f t="shared" si="29"/>
        <v>1556700</v>
      </c>
      <c r="Y234" s="180">
        <v>1.1000000000000001</v>
      </c>
      <c r="Z234" s="216" t="str">
        <f>IF(Y234&gt;0,INDEX([11]KPI!$B$2:$B$61, MATCH(Y234,[11]KPI!$A$2:$A$61, 0)),"Enter KPI Reference No. to the left")</f>
        <v>Government public expenditure on education and training</v>
      </c>
      <c r="AA234" s="180" t="s">
        <v>3267</v>
      </c>
      <c r="AB234" s="213" t="s">
        <v>1521</v>
      </c>
      <c r="AC234" s="137"/>
    </row>
    <row r="235" spans="1:29" ht="84" x14ac:dyDescent="0.2">
      <c r="A235" s="177">
        <v>233</v>
      </c>
      <c r="B235" s="140">
        <v>2</v>
      </c>
      <c r="C235" s="178" t="str">
        <f>IF(COUNTIF(Components!$E$4:$E$989,B235)&gt;0,INDEX(Components!$G$4:$G$989, MATCH(B235,Components!$E$4:$E$989, 0)),"Enter valid code to the left")</f>
        <v>General education quality</v>
      </c>
      <c r="D235" s="140">
        <v>2</v>
      </c>
      <c r="E235" s="178" t="str">
        <f t="array" ref="E235">IF(COUNTIFS(Components!$F$4:$F$989,D235,Components!$B$4:$B$989,B235)&gt;0,INDEX(Components!$G$4:$G$989, MATCH(B235&amp;D235,Components!$B$4:$B$989&amp;Components!$F$4:$F$989,0),0),"Enter the component code on the left")</f>
        <v>curriculum, teaching and learning materials</v>
      </c>
      <c r="F235" s="140">
        <v>1</v>
      </c>
      <c r="G235" s="178" t="str">
        <f t="array" ref="G235">IF(COUNTIFS(Components!$H$4:$H$989,F235, Components!$C$4:$C$989,D235,Components!$B$4:$B$989,B235)&gt;0,INDEX(Components!$I$4:$I$989, MATCH(B235&amp;D235&amp;F235,Components!$B$4:$B$989&amp;Components!$C$4:$C$989&amp;Components!$H$4:$H$989,0),0),"")</f>
        <v>curriculum development</v>
      </c>
      <c r="H235" s="137" t="s">
        <v>1560</v>
      </c>
      <c r="I235" s="137" t="s">
        <v>1587</v>
      </c>
      <c r="J235" s="185" t="s">
        <v>1586</v>
      </c>
      <c r="K235" s="185" t="s">
        <v>1588</v>
      </c>
      <c r="L235" s="215"/>
      <c r="M235" s="215">
        <v>1</v>
      </c>
      <c r="N235" s="215"/>
      <c r="O235" s="215"/>
      <c r="P235" s="215"/>
      <c r="Q235" s="202">
        <f t="shared" si="23"/>
        <v>1</v>
      </c>
      <c r="R235" s="242">
        <v>210000</v>
      </c>
      <c r="S235" s="202">
        <f t="shared" si="24"/>
        <v>0</v>
      </c>
      <c r="T235" s="202">
        <f t="shared" si="25"/>
        <v>210000</v>
      </c>
      <c r="U235" s="202">
        <f t="shared" si="26"/>
        <v>0</v>
      </c>
      <c r="V235" s="202">
        <f t="shared" si="27"/>
        <v>0</v>
      </c>
      <c r="W235" s="202">
        <f t="shared" si="28"/>
        <v>0</v>
      </c>
      <c r="X235" s="202">
        <f t="shared" si="29"/>
        <v>210000</v>
      </c>
      <c r="Y235" s="180" t="s">
        <v>666</v>
      </c>
      <c r="Z235" s="216" t="str">
        <f>IF(Y235&gt;0,INDEX([11]KPI!$B$2:$B$61, MATCH(Y235,[11]KPI!$A$2:$A$61, 0)),"Enter KPI Reference No. to the left")</f>
        <v>Grade 10 students who achieve 50% and above (composite score) in NLA</v>
      </c>
      <c r="AA235" s="180" t="s">
        <v>3328</v>
      </c>
      <c r="AB235" s="213" t="s">
        <v>3305</v>
      </c>
      <c r="AC235" s="137"/>
    </row>
    <row r="236" spans="1:29" s="186" customFormat="1" ht="84" x14ac:dyDescent="0.2">
      <c r="A236" s="177">
        <v>234</v>
      </c>
      <c r="B236" s="140">
        <v>2</v>
      </c>
      <c r="C236" s="178" t="str">
        <f>IF(COUNTIF(Components!$E$4:$E$989,B236)&gt;0,INDEX(Components!$G$4:$G$989, MATCH(B236,Components!$E$4:$E$989, 0)),"Enter valid code to the left")</f>
        <v>General education quality</v>
      </c>
      <c r="D236" s="140">
        <v>2</v>
      </c>
      <c r="E236" s="178" t="str">
        <f t="array" ref="E236">IF(COUNTIFS(Components!$F$4:$F$989,D236,Components!$B$4:$B$989,B236)&gt;0,INDEX(Components!$G$4:$G$989, MATCH(B236&amp;D236,Components!$B$4:$B$989&amp;Components!$F$4:$F$989,0),0),"Enter the component code on the left")</f>
        <v>curriculum, teaching and learning materials</v>
      </c>
      <c r="F236" s="140">
        <v>1</v>
      </c>
      <c r="G236" s="178" t="str">
        <f t="array" ref="G236">IF(COUNTIFS(Components!$H$4:$H$989,F236, Components!$C$4:$C$989,D236,Components!$B$4:$B$989,B236)&gt;0,INDEX(Components!$I$4:$I$989, MATCH(B236&amp;D236&amp;F236,Components!$B$4:$B$989&amp;Components!$C$4:$C$989&amp;Components!$H$4:$H$989,0),0),"")</f>
        <v>curriculum development</v>
      </c>
      <c r="H236" s="137" t="s">
        <v>1560</v>
      </c>
      <c r="I236" s="137" t="s">
        <v>1589</v>
      </c>
      <c r="J236" s="185" t="s">
        <v>1590</v>
      </c>
      <c r="K236" s="185" t="s">
        <v>1591</v>
      </c>
      <c r="L236" s="215">
        <v>1</v>
      </c>
      <c r="M236" s="215">
        <v>1</v>
      </c>
      <c r="N236" s="215">
        <v>1</v>
      </c>
      <c r="O236" s="215">
        <v>1</v>
      </c>
      <c r="P236" s="215">
        <v>1</v>
      </c>
      <c r="Q236" s="202">
        <f t="shared" si="23"/>
        <v>5</v>
      </c>
      <c r="R236" s="242">
        <v>10000000</v>
      </c>
      <c r="S236" s="202">
        <f t="shared" si="24"/>
        <v>10000000</v>
      </c>
      <c r="T236" s="202">
        <f t="shared" si="25"/>
        <v>10000000</v>
      </c>
      <c r="U236" s="202">
        <f t="shared" si="26"/>
        <v>10000000</v>
      </c>
      <c r="V236" s="202">
        <f t="shared" si="27"/>
        <v>10000000</v>
      </c>
      <c r="W236" s="202">
        <f t="shared" si="28"/>
        <v>10000000</v>
      </c>
      <c r="X236" s="202">
        <f t="shared" si="29"/>
        <v>50000000</v>
      </c>
      <c r="Y236" s="180" t="s">
        <v>666</v>
      </c>
      <c r="Z236" s="216" t="str">
        <f>IF(Y236&gt;0,INDEX([11]KPI!$B$2:$B$61, MATCH(Y236,[11]KPI!$A$2:$A$61, 0)),"Enter KPI Reference No. to the left")</f>
        <v>Grade 10 students who achieve 50% and above (composite score) in NLA</v>
      </c>
      <c r="AA236" s="180" t="s">
        <v>3267</v>
      </c>
      <c r="AB236" s="213" t="s">
        <v>769</v>
      </c>
      <c r="AC236" s="137" t="s">
        <v>1528</v>
      </c>
    </row>
    <row r="237" spans="1:29" s="186" customFormat="1" ht="84" x14ac:dyDescent="0.2">
      <c r="A237" s="177">
        <v>235</v>
      </c>
      <c r="B237" s="140">
        <v>2</v>
      </c>
      <c r="C237" s="178" t="str">
        <f>IF(COUNTIF(Components!$E$4:$E$989,B237)&gt;0,INDEX(Components!$G$4:$G$989, MATCH(B237,Components!$E$4:$E$989, 0)),"Enter valid code to the left")</f>
        <v>General education quality</v>
      </c>
      <c r="D237" s="140">
        <v>2</v>
      </c>
      <c r="E237" s="178" t="str">
        <f t="array" ref="E237">IF(COUNTIFS(Components!$F$4:$F$989,D237,Components!$B$4:$B$989,B237)&gt;0,INDEX(Components!$G$4:$G$989, MATCH(B237&amp;D237,Components!$B$4:$B$989&amp;Components!$F$4:$F$989,0),0),"Enter the component code on the left")</f>
        <v>curriculum, teaching and learning materials</v>
      </c>
      <c r="F237" s="140">
        <v>1</v>
      </c>
      <c r="G237" s="178" t="str">
        <f t="array" ref="G237">IF(COUNTIFS(Components!$H$4:$H$989,F237, Components!$C$4:$C$989,D237,Components!$B$4:$B$989,B237)&gt;0,INDEX(Components!$I$4:$I$989, MATCH(B237&amp;D237&amp;F237,Components!$B$4:$B$989&amp;Components!$C$4:$C$989&amp;Components!$H$4:$H$989,0),0),"")</f>
        <v>curriculum development</v>
      </c>
      <c r="H237" s="137" t="s">
        <v>1560</v>
      </c>
      <c r="I237" s="137" t="s">
        <v>1592</v>
      </c>
      <c r="J237" s="185" t="s">
        <v>1552</v>
      </c>
      <c r="K237" s="185" t="s">
        <v>1593</v>
      </c>
      <c r="L237" s="215">
        <v>1</v>
      </c>
      <c r="M237" s="215">
        <v>1</v>
      </c>
      <c r="N237" s="215">
        <v>1</v>
      </c>
      <c r="O237" s="215">
        <v>1</v>
      </c>
      <c r="P237" s="215">
        <v>1</v>
      </c>
      <c r="Q237" s="202">
        <f t="shared" si="23"/>
        <v>5</v>
      </c>
      <c r="R237" s="242">
        <v>10000000</v>
      </c>
      <c r="S237" s="202">
        <f t="shared" si="24"/>
        <v>10000000</v>
      </c>
      <c r="T237" s="202">
        <f t="shared" si="25"/>
        <v>10000000</v>
      </c>
      <c r="U237" s="202">
        <f t="shared" si="26"/>
        <v>10000000</v>
      </c>
      <c r="V237" s="202">
        <f t="shared" si="27"/>
        <v>10000000</v>
      </c>
      <c r="W237" s="202">
        <f t="shared" si="28"/>
        <v>10000000</v>
      </c>
      <c r="X237" s="202">
        <f t="shared" si="29"/>
        <v>50000000</v>
      </c>
      <c r="Y237" s="180" t="s">
        <v>666</v>
      </c>
      <c r="Z237" s="216" t="str">
        <f>IF(Y237&gt;0,INDEX([11]KPI!$B$2:$B$61, MATCH(Y237,[11]KPI!$A$2:$A$61, 0)),"Enter KPI Reference No. to the left")</f>
        <v>Grade 10 students who achieve 50% and above (composite score) in NLA</v>
      </c>
      <c r="AA237" s="180" t="s">
        <v>3267</v>
      </c>
      <c r="AB237" s="213" t="s">
        <v>769</v>
      </c>
      <c r="AC237" s="137" t="s">
        <v>1528</v>
      </c>
    </row>
    <row r="238" spans="1:29" ht="84" x14ac:dyDescent="0.2">
      <c r="A238" s="177">
        <v>236</v>
      </c>
      <c r="B238" s="140">
        <v>2</v>
      </c>
      <c r="C238" s="178" t="str">
        <f>IF(COUNTIF(Components!$E$4:$E$989,B238)&gt;0,INDEX(Components!$G$4:$G$989, MATCH(B238,Components!$E$4:$E$989, 0)),"Enter valid code to the left")</f>
        <v>General education quality</v>
      </c>
      <c r="D238" s="140">
        <v>2</v>
      </c>
      <c r="E238" s="178" t="str">
        <f t="array" ref="E238">IF(COUNTIFS(Components!$F$4:$F$989,D238,Components!$B$4:$B$989,B238)&gt;0,INDEX(Components!$G$4:$G$989, MATCH(B238&amp;D238,Components!$B$4:$B$989&amp;Components!$F$4:$F$989,0),0),"Enter the component code on the left")</f>
        <v>curriculum, teaching and learning materials</v>
      </c>
      <c r="F238" s="140">
        <v>1</v>
      </c>
      <c r="G238" s="178" t="str">
        <f t="array" ref="G238">IF(COUNTIFS(Components!$H$4:$H$989,F238, Components!$C$4:$C$989,D238,Components!$B$4:$B$989,B238)&gt;0,INDEX(Components!$I$4:$I$989, MATCH(B238&amp;D238&amp;F238,Components!$B$4:$B$989&amp;Components!$C$4:$C$989&amp;Components!$H$4:$H$989,0),0),"")</f>
        <v>curriculum development</v>
      </c>
      <c r="H238" s="137" t="s">
        <v>1560</v>
      </c>
      <c r="I238" s="137" t="s">
        <v>1594</v>
      </c>
      <c r="J238" s="185" t="s">
        <v>1595</v>
      </c>
      <c r="K238" s="185" t="s">
        <v>1596</v>
      </c>
      <c r="L238" s="215"/>
      <c r="M238" s="215">
        <v>1</v>
      </c>
      <c r="N238" s="215"/>
      <c r="O238" s="215"/>
      <c r="P238" s="215"/>
      <c r="Q238" s="202">
        <f t="shared" si="23"/>
        <v>1</v>
      </c>
      <c r="R238" s="242">
        <v>798000</v>
      </c>
      <c r="S238" s="202">
        <f t="shared" si="24"/>
        <v>0</v>
      </c>
      <c r="T238" s="202">
        <f t="shared" si="25"/>
        <v>798000</v>
      </c>
      <c r="U238" s="202">
        <f t="shared" si="26"/>
        <v>0</v>
      </c>
      <c r="V238" s="202">
        <f t="shared" si="27"/>
        <v>0</v>
      </c>
      <c r="W238" s="202">
        <f t="shared" si="28"/>
        <v>0</v>
      </c>
      <c r="X238" s="202">
        <f t="shared" si="29"/>
        <v>798000</v>
      </c>
      <c r="Y238" s="180" t="s">
        <v>666</v>
      </c>
      <c r="Z238" s="216" t="str">
        <f>IF(Y238&gt;0,INDEX([11]KPI!$B$2:$B$61, MATCH(Y238,[11]KPI!$A$2:$A$61, 0)),"Enter KPI Reference No. to the left")</f>
        <v>Grade 10 students who achieve 50% and above (composite score) in NLA</v>
      </c>
      <c r="AA238" s="180" t="s">
        <v>3328</v>
      </c>
      <c r="AB238" s="213" t="s">
        <v>3305</v>
      </c>
      <c r="AC238" s="137"/>
    </row>
    <row r="239" spans="1:29" ht="84" x14ac:dyDescent="0.2">
      <c r="A239" s="177">
        <v>237</v>
      </c>
      <c r="B239" s="140">
        <v>2</v>
      </c>
      <c r="C239" s="178" t="str">
        <f>IF(COUNTIF(Components!$E$4:$E$989,B239)&gt;0,INDEX(Components!$G$4:$G$989, MATCH(B239,Components!$E$4:$E$989, 0)),"Enter valid code to the left")</f>
        <v>General education quality</v>
      </c>
      <c r="D239" s="140">
        <v>2</v>
      </c>
      <c r="E239" s="178" t="str">
        <f t="array" ref="E239">IF(COUNTIFS(Components!$F$4:$F$989,D239,Components!$B$4:$B$989,B239)&gt;0,INDEX(Components!$G$4:$G$989, MATCH(B239&amp;D239,Components!$B$4:$B$989&amp;Components!$F$4:$F$989,0),0),"Enter the component code on the left")</f>
        <v>curriculum, teaching and learning materials</v>
      </c>
      <c r="F239" s="140">
        <v>1</v>
      </c>
      <c r="G239" s="178" t="str">
        <f t="array" ref="G239">IF(COUNTIFS(Components!$H$4:$H$989,F239, Components!$C$4:$C$989,D239,Components!$B$4:$B$989,B239)&gt;0,INDEX(Components!$I$4:$I$989, MATCH(B239&amp;D239&amp;F239,Components!$B$4:$B$989&amp;Components!$C$4:$C$989&amp;Components!$H$4:$H$989,0),0),"")</f>
        <v>curriculum development</v>
      </c>
      <c r="H239" s="137" t="s">
        <v>1560</v>
      </c>
      <c r="I239" s="137" t="s">
        <v>1597</v>
      </c>
      <c r="J239" s="185" t="s">
        <v>1598</v>
      </c>
      <c r="K239" s="185" t="s">
        <v>1527</v>
      </c>
      <c r="L239" s="215"/>
      <c r="M239" s="215">
        <v>1</v>
      </c>
      <c r="N239" s="215"/>
      <c r="O239" s="215"/>
      <c r="P239" s="215"/>
      <c r="Q239" s="202">
        <f t="shared" si="23"/>
        <v>1</v>
      </c>
      <c r="R239" s="242">
        <v>200000</v>
      </c>
      <c r="S239" s="202">
        <f t="shared" si="24"/>
        <v>0</v>
      </c>
      <c r="T239" s="202">
        <f t="shared" si="25"/>
        <v>200000</v>
      </c>
      <c r="U239" s="202">
        <f t="shared" si="26"/>
        <v>0</v>
      </c>
      <c r="V239" s="202">
        <f t="shared" si="27"/>
        <v>0</v>
      </c>
      <c r="W239" s="202">
        <f t="shared" si="28"/>
        <v>0</v>
      </c>
      <c r="X239" s="202">
        <f t="shared" si="29"/>
        <v>200000</v>
      </c>
      <c r="Y239" s="180" t="s">
        <v>666</v>
      </c>
      <c r="Z239" s="216" t="str">
        <f>IF(Y239&gt;0,INDEX([11]KPI!$B$2:$B$61, MATCH(Y239,[11]KPI!$A$2:$A$61, 0)),"Enter KPI Reference No. to the left")</f>
        <v>Grade 10 students who achieve 50% and above (composite score) in NLA</v>
      </c>
      <c r="AA239" s="180" t="s">
        <v>3328</v>
      </c>
      <c r="AB239" s="213" t="s">
        <v>3307</v>
      </c>
      <c r="AC239" s="137"/>
    </row>
    <row r="240" spans="1:29" ht="84" x14ac:dyDescent="0.2">
      <c r="A240" s="177">
        <v>238</v>
      </c>
      <c r="B240" s="140">
        <v>2</v>
      </c>
      <c r="C240" s="178" t="str">
        <f>IF(COUNTIF(Components!$E$4:$E$989,B240)&gt;0,INDEX(Components!$G$4:$G$989, MATCH(B240,Components!$E$4:$E$989, 0)),"Enter valid code to the left")</f>
        <v>General education quality</v>
      </c>
      <c r="D240" s="140">
        <v>2</v>
      </c>
      <c r="E240" s="178" t="str">
        <f t="array" ref="E240">IF(COUNTIFS(Components!$F$4:$F$989,D240,Components!$B$4:$B$989,B240)&gt;0,INDEX(Components!$G$4:$G$989, MATCH(B240&amp;D240,Components!$B$4:$B$989&amp;Components!$F$4:$F$989,0),0),"Enter the component code on the left")</f>
        <v>curriculum, teaching and learning materials</v>
      </c>
      <c r="F240" s="140">
        <v>1</v>
      </c>
      <c r="G240" s="178" t="str">
        <f t="array" ref="G240">IF(COUNTIFS(Components!$H$4:$H$989,F240, Components!$C$4:$C$989,D240,Components!$B$4:$B$989,B240)&gt;0,INDEX(Components!$I$4:$I$989, MATCH(B240&amp;D240&amp;F240,Components!$B$4:$B$989&amp;Components!$C$4:$C$989&amp;Components!$H$4:$H$989,0),0),"")</f>
        <v>curriculum development</v>
      </c>
      <c r="H240" s="137" t="s">
        <v>1560</v>
      </c>
      <c r="I240" s="137" t="s">
        <v>1599</v>
      </c>
      <c r="J240" s="185" t="s">
        <v>1600</v>
      </c>
      <c r="K240" s="185" t="s">
        <v>1601</v>
      </c>
      <c r="L240" s="215"/>
      <c r="M240" s="215"/>
      <c r="N240" s="215">
        <v>16</v>
      </c>
      <c r="O240" s="215"/>
      <c r="P240" s="215"/>
      <c r="Q240" s="202">
        <f t="shared" si="23"/>
        <v>16</v>
      </c>
      <c r="R240" s="242">
        <v>1250000</v>
      </c>
      <c r="S240" s="202">
        <f t="shared" si="24"/>
        <v>0</v>
      </c>
      <c r="T240" s="202">
        <f t="shared" si="25"/>
        <v>0</v>
      </c>
      <c r="U240" s="202">
        <f t="shared" si="26"/>
        <v>20000000</v>
      </c>
      <c r="V240" s="202">
        <f t="shared" si="27"/>
        <v>0</v>
      </c>
      <c r="W240" s="202">
        <f t="shared" si="28"/>
        <v>0</v>
      </c>
      <c r="X240" s="202">
        <f t="shared" si="29"/>
        <v>20000000</v>
      </c>
      <c r="Y240" s="180" t="s">
        <v>665</v>
      </c>
      <c r="Z240" s="216" t="str">
        <f>IF(Y240&gt;0,INDEX([11]KPI!$B$2:$B$61, MATCH(Y240,[11]KPI!$A$2:$A$61, 0)),"Enter KPI Reference No. to the left")</f>
        <v>Grade 8 students who achieve 50% and above (composite score) in NLA</v>
      </c>
      <c r="AA240" s="180" t="s">
        <v>3333</v>
      </c>
      <c r="AB240" s="213" t="s">
        <v>3305</v>
      </c>
      <c r="AC240" s="137" t="s">
        <v>1528</v>
      </c>
    </row>
    <row r="241" spans="1:29" s="186" customFormat="1" ht="48" x14ac:dyDescent="0.2">
      <c r="A241" s="177">
        <v>239</v>
      </c>
      <c r="B241" s="140">
        <v>2</v>
      </c>
      <c r="C241" s="178" t="str">
        <f>IF(COUNTIF(Components!$E$4:$E$989,B241)&gt;0,INDEX(Components!$G$4:$G$989, MATCH(B241,Components!$E$4:$E$989, 0)),"Enter valid code to the left")</f>
        <v>General education quality</v>
      </c>
      <c r="D241" s="140">
        <v>2</v>
      </c>
      <c r="E241" s="178" t="str">
        <f t="array" ref="E241">IF(COUNTIFS(Components!$F$4:$F$989,D241,Components!$B$4:$B$989,B241)&gt;0,INDEX(Components!$G$4:$G$989, MATCH(B241&amp;D241,Components!$B$4:$B$989&amp;Components!$F$4:$F$989,0),0),"Enter the component code on the left")</f>
        <v>curriculum, teaching and learning materials</v>
      </c>
      <c r="F241" s="140">
        <v>2</v>
      </c>
      <c r="G241" s="178" t="str">
        <f t="array" ref="G241">IF(COUNTIFS(Components!$H$4:$H$989,F241, Components!$C$4:$C$989,D241,Components!$B$4:$B$989,B241)&gt;0,INDEX(Components!$I$4:$I$989, MATCH(B241&amp;D241&amp;F241,Components!$B$4:$B$989&amp;Components!$C$4:$C$989&amp;Components!$H$4:$H$989,0),0),"")</f>
        <v>teaching and learning materials</v>
      </c>
      <c r="H241" s="137" t="s">
        <v>1602</v>
      </c>
      <c r="I241" s="137" t="s">
        <v>1603</v>
      </c>
      <c r="J241" s="185" t="s">
        <v>1552</v>
      </c>
      <c r="K241" s="185" t="s">
        <v>1604</v>
      </c>
      <c r="L241" s="215"/>
      <c r="M241" s="241">
        <v>17000000</v>
      </c>
      <c r="N241" s="215"/>
      <c r="O241" s="215"/>
      <c r="P241" s="215"/>
      <c r="Q241" s="202">
        <f t="shared" si="23"/>
        <v>17000000</v>
      </c>
      <c r="R241" s="213">
        <v>50</v>
      </c>
      <c r="S241" s="202">
        <f t="shared" si="24"/>
        <v>0</v>
      </c>
      <c r="T241" s="202">
        <f t="shared" si="25"/>
        <v>850000000</v>
      </c>
      <c r="U241" s="202">
        <f t="shared" si="26"/>
        <v>0</v>
      </c>
      <c r="V241" s="202">
        <f t="shared" si="27"/>
        <v>0</v>
      </c>
      <c r="W241" s="202">
        <f t="shared" si="28"/>
        <v>0</v>
      </c>
      <c r="X241" s="202">
        <f t="shared" si="29"/>
        <v>850000000</v>
      </c>
      <c r="Y241" s="180" t="s">
        <v>665</v>
      </c>
      <c r="Z241" s="216" t="str">
        <f>IF(Y241&gt;0,INDEX([11]KPI!$B$2:$B$61, MATCH(Y241,[11]KPI!$A$2:$A$61, 0)),"Enter KPI Reference No. to the left")</f>
        <v>Grade 8 students who achieve 50% and above (composite score) in NLA</v>
      </c>
      <c r="AA241" s="180" t="s">
        <v>3333</v>
      </c>
      <c r="AB241" s="213" t="s">
        <v>3305</v>
      </c>
      <c r="AC241" s="137"/>
    </row>
    <row r="242" spans="1:29" ht="48" x14ac:dyDescent="0.2">
      <c r="A242" s="177">
        <v>240</v>
      </c>
      <c r="B242" s="140">
        <v>2</v>
      </c>
      <c r="C242" s="178" t="str">
        <f>IF(COUNTIF(Components!$E$4:$E$989,B242)&gt;0,INDEX(Components!$G$4:$G$989, MATCH(B242,Components!$E$4:$E$989, 0)),"Enter valid code to the left")</f>
        <v>General education quality</v>
      </c>
      <c r="D242" s="140">
        <v>2</v>
      </c>
      <c r="E242" s="178" t="str">
        <f t="array" ref="E242">IF(COUNTIFS(Components!$F$4:$F$989,D242,Components!$B$4:$B$989,B242)&gt;0,INDEX(Components!$G$4:$G$989, MATCH(B242&amp;D242,Components!$B$4:$B$989&amp;Components!$F$4:$F$989,0),0),"Enter the component code on the left")</f>
        <v>curriculum, teaching and learning materials</v>
      </c>
      <c r="F242" s="140">
        <v>2</v>
      </c>
      <c r="G242" s="178" t="str">
        <f t="array" ref="G242">IF(COUNTIFS(Components!$H$4:$H$989,F242, Components!$C$4:$C$989,D242,Components!$B$4:$B$989,B242)&gt;0,INDEX(Components!$I$4:$I$989, MATCH(B242&amp;D242&amp;F242,Components!$B$4:$B$989&amp;Components!$C$4:$C$989&amp;Components!$H$4:$H$989,0),0),"")</f>
        <v>teaching and learning materials</v>
      </c>
      <c r="H242" s="137" t="s">
        <v>1602</v>
      </c>
      <c r="I242" s="137" t="s">
        <v>1605</v>
      </c>
      <c r="J242" s="185" t="s">
        <v>1552</v>
      </c>
      <c r="K242" s="185" t="s">
        <v>1606</v>
      </c>
      <c r="L242" s="215">
        <v>7</v>
      </c>
      <c r="M242" s="215"/>
      <c r="N242" s="215"/>
      <c r="O242" s="215"/>
      <c r="P242" s="215"/>
      <c r="Q242" s="202">
        <f t="shared" si="23"/>
        <v>7</v>
      </c>
      <c r="R242" s="213">
        <v>63397803</v>
      </c>
      <c r="S242" s="202">
        <f t="shared" si="24"/>
        <v>443784621</v>
      </c>
      <c r="T242" s="202">
        <f t="shared" si="25"/>
        <v>0</v>
      </c>
      <c r="U242" s="202">
        <f t="shared" si="26"/>
        <v>0</v>
      </c>
      <c r="V242" s="202">
        <f t="shared" si="27"/>
        <v>0</v>
      </c>
      <c r="W242" s="202">
        <f t="shared" si="28"/>
        <v>0</v>
      </c>
      <c r="X242" s="202">
        <f t="shared" si="29"/>
        <v>443784621</v>
      </c>
      <c r="Y242" s="180" t="s">
        <v>665</v>
      </c>
      <c r="Z242" s="216" t="str">
        <f>IF(Y242&gt;0,INDEX([11]KPI!$B$2:$B$61, MATCH(Y242,[11]KPI!$A$2:$A$61, 0)),"Enter KPI Reference No. to the left")</f>
        <v>Grade 8 students who achieve 50% and above (composite score) in NLA</v>
      </c>
      <c r="AA242" s="180" t="s">
        <v>3267</v>
      </c>
      <c r="AB242" s="213" t="s">
        <v>3305</v>
      </c>
      <c r="AC242" s="137"/>
    </row>
    <row r="243" spans="1:29" ht="48" x14ac:dyDescent="0.2">
      <c r="A243" s="177">
        <v>241</v>
      </c>
      <c r="B243" s="140">
        <v>2</v>
      </c>
      <c r="C243" s="178" t="str">
        <f>IF(COUNTIF(Components!$E$4:$E$989,B243)&gt;0,INDEX(Components!$G$4:$G$989, MATCH(B243,Components!$E$4:$E$989, 0)),"Enter valid code to the left")</f>
        <v>General education quality</v>
      </c>
      <c r="D243" s="140">
        <v>2</v>
      </c>
      <c r="E243" s="178" t="str">
        <f t="array" ref="E243">IF(COUNTIFS(Components!$F$4:$F$989,D243,Components!$B$4:$B$989,B243)&gt;0,INDEX(Components!$G$4:$G$989, MATCH(B243&amp;D243,Components!$B$4:$B$989&amp;Components!$F$4:$F$989,0),0),"Enter the component code on the left")</f>
        <v>curriculum, teaching and learning materials</v>
      </c>
      <c r="F243" s="140">
        <v>2</v>
      </c>
      <c r="G243" s="178" t="str">
        <f t="array" ref="G243">IF(COUNTIFS(Components!$H$4:$H$989,F243, Components!$C$4:$C$989,D243,Components!$B$4:$B$989,B243)&gt;0,INDEX(Components!$I$4:$I$989, MATCH(B243&amp;D243&amp;F243,Components!$B$4:$B$989&amp;Components!$C$4:$C$989&amp;Components!$H$4:$H$989,0),0),"")</f>
        <v>teaching and learning materials</v>
      </c>
      <c r="H243" s="137" t="s">
        <v>1602</v>
      </c>
      <c r="I243" s="137" t="s">
        <v>1607</v>
      </c>
      <c r="J243" s="185" t="s">
        <v>1552</v>
      </c>
      <c r="K243" s="185" t="s">
        <v>1606</v>
      </c>
      <c r="L243" s="215"/>
      <c r="M243" s="215">
        <v>6</v>
      </c>
      <c r="N243" s="215"/>
      <c r="O243" s="215"/>
      <c r="P243" s="215"/>
      <c r="Q243" s="202">
        <f t="shared" si="23"/>
        <v>6</v>
      </c>
      <c r="R243" s="242">
        <v>37465522.5</v>
      </c>
      <c r="S243" s="202">
        <f t="shared" si="24"/>
        <v>0</v>
      </c>
      <c r="T243" s="202">
        <f t="shared" si="25"/>
        <v>224793135</v>
      </c>
      <c r="U243" s="202">
        <f t="shared" si="26"/>
        <v>0</v>
      </c>
      <c r="V243" s="202">
        <f t="shared" si="27"/>
        <v>0</v>
      </c>
      <c r="W243" s="202">
        <f t="shared" si="28"/>
        <v>0</v>
      </c>
      <c r="X243" s="202">
        <f t="shared" si="29"/>
        <v>224793135</v>
      </c>
      <c r="Y243" s="180" t="s">
        <v>665</v>
      </c>
      <c r="Z243" s="216" t="str">
        <f>IF(Y243&gt;0,INDEX([11]KPI!$B$2:$B$61, MATCH(Y243,[11]KPI!$A$2:$A$61, 0)),"Enter KPI Reference No. to the left")</f>
        <v>Grade 8 students who achieve 50% and above (composite score) in NLA</v>
      </c>
      <c r="AA243" s="180" t="s">
        <v>3267</v>
      </c>
      <c r="AB243" s="213" t="s">
        <v>3305</v>
      </c>
      <c r="AC243" s="137"/>
    </row>
    <row r="244" spans="1:29" ht="48" x14ac:dyDescent="0.2">
      <c r="A244" s="177">
        <v>242</v>
      </c>
      <c r="B244" s="140">
        <v>2</v>
      </c>
      <c r="C244" s="178" t="str">
        <f>IF(COUNTIF(Components!$E$4:$E$989,B244)&gt;0,INDEX(Components!$G$4:$G$989, MATCH(B244,Components!$E$4:$E$989, 0)),"Enter valid code to the left")</f>
        <v>General education quality</v>
      </c>
      <c r="D244" s="140">
        <v>2</v>
      </c>
      <c r="E244" s="178" t="str">
        <f t="array" ref="E244">IF(COUNTIFS(Components!$F$4:$F$989,D244,Components!$B$4:$B$989,B244)&gt;0,INDEX(Components!$G$4:$G$989, MATCH(B244&amp;D244,Components!$B$4:$B$989&amp;Components!$F$4:$F$989,0),0),"Enter the component code on the left")</f>
        <v>curriculum, teaching and learning materials</v>
      </c>
      <c r="F244" s="140">
        <v>2</v>
      </c>
      <c r="G244" s="178" t="str">
        <f t="array" ref="G244">IF(COUNTIFS(Components!$H$4:$H$989,F244, Components!$C$4:$C$989,D244,Components!$B$4:$B$989,B244)&gt;0,INDEX(Components!$I$4:$I$989, MATCH(B244&amp;D244&amp;F244,Components!$B$4:$B$989&amp;Components!$C$4:$C$989&amp;Components!$H$4:$H$989,0),0),"")</f>
        <v>teaching and learning materials</v>
      </c>
      <c r="H244" s="137" t="s">
        <v>1602</v>
      </c>
      <c r="I244" s="137" t="s">
        <v>1608</v>
      </c>
      <c r="J244" s="185" t="s">
        <v>1552</v>
      </c>
      <c r="K244" s="184" t="s">
        <v>1609</v>
      </c>
      <c r="L244" s="215"/>
      <c r="M244" s="215">
        <v>4</v>
      </c>
      <c r="N244" s="215"/>
      <c r="O244" s="215"/>
      <c r="P244" s="215"/>
      <c r="Q244" s="202">
        <f t="shared" si="23"/>
        <v>4</v>
      </c>
      <c r="R244" s="213">
        <v>37465522.5</v>
      </c>
      <c r="S244" s="202">
        <f t="shared" si="24"/>
        <v>0</v>
      </c>
      <c r="T244" s="202">
        <f t="shared" si="25"/>
        <v>149862090</v>
      </c>
      <c r="U244" s="202">
        <f t="shared" si="26"/>
        <v>0</v>
      </c>
      <c r="V244" s="202">
        <f t="shared" si="27"/>
        <v>0</v>
      </c>
      <c r="W244" s="202">
        <f t="shared" si="28"/>
        <v>0</v>
      </c>
      <c r="X244" s="202">
        <f t="shared" si="29"/>
        <v>149862090</v>
      </c>
      <c r="Y244" s="180" t="s">
        <v>665</v>
      </c>
      <c r="Z244" s="216" t="str">
        <f>IF(Y244&gt;0,INDEX([11]KPI!$B$2:$B$61, MATCH(Y244,[11]KPI!$A$2:$A$61, 0)),"Enter KPI Reference No. to the left")</f>
        <v>Grade 8 students who achieve 50% and above (composite score) in NLA</v>
      </c>
      <c r="AA244" s="180" t="s">
        <v>3267</v>
      </c>
      <c r="AB244" s="213" t="s">
        <v>3305</v>
      </c>
      <c r="AC244" s="137" t="s">
        <v>1528</v>
      </c>
    </row>
    <row r="245" spans="1:29" s="186" customFormat="1" ht="48" x14ac:dyDescent="0.2">
      <c r="A245" s="177">
        <v>243</v>
      </c>
      <c r="B245" s="140">
        <v>2</v>
      </c>
      <c r="C245" s="178" t="str">
        <f>IF(COUNTIF(Components!$E$4:$E$989,B245)&gt;0,INDEX(Components!$G$4:$G$989, MATCH(B245,Components!$E$4:$E$989, 0)),"Enter valid code to the left")</f>
        <v>General education quality</v>
      </c>
      <c r="D245" s="140">
        <v>2</v>
      </c>
      <c r="E245" s="178" t="str">
        <f t="array" ref="E245">IF(COUNTIFS(Components!$F$4:$F$989,D245,Components!$B$4:$B$989,B245)&gt;0,INDEX(Components!$G$4:$G$989, MATCH(B245&amp;D245,Components!$B$4:$B$989&amp;Components!$F$4:$F$989,0),0),"Enter the component code on the left")</f>
        <v>curriculum, teaching and learning materials</v>
      </c>
      <c r="F245" s="140">
        <v>2</v>
      </c>
      <c r="G245" s="178" t="str">
        <f t="array" ref="G245">IF(COUNTIFS(Components!$H$4:$H$989,F245, Components!$C$4:$C$989,D245,Components!$B$4:$B$989,B245)&gt;0,INDEX(Components!$I$4:$I$989, MATCH(B245&amp;D245&amp;F245,Components!$B$4:$B$989&amp;Components!$C$4:$C$989&amp;Components!$H$4:$H$989,0),0),"")</f>
        <v>teaching and learning materials</v>
      </c>
      <c r="H245" s="137" t="s">
        <v>1602</v>
      </c>
      <c r="I245" s="137" t="s">
        <v>1610</v>
      </c>
      <c r="J245" s="185" t="s">
        <v>1552</v>
      </c>
      <c r="K245" s="184" t="s">
        <v>1611</v>
      </c>
      <c r="L245" s="215"/>
      <c r="M245" s="241">
        <v>16640000</v>
      </c>
      <c r="N245" s="241">
        <v>16000000</v>
      </c>
      <c r="O245" s="241">
        <v>6000000</v>
      </c>
      <c r="P245" s="241">
        <v>7786698</v>
      </c>
      <c r="Q245" s="202">
        <f t="shared" si="23"/>
        <v>46426698</v>
      </c>
      <c r="R245" s="213">
        <v>21</v>
      </c>
      <c r="S245" s="202">
        <f t="shared" si="24"/>
        <v>0</v>
      </c>
      <c r="T245" s="202">
        <f t="shared" si="25"/>
        <v>349440000</v>
      </c>
      <c r="U245" s="202">
        <f t="shared" si="26"/>
        <v>336000000</v>
      </c>
      <c r="V245" s="202">
        <f t="shared" si="27"/>
        <v>126000000</v>
      </c>
      <c r="W245" s="202">
        <f t="shared" si="28"/>
        <v>163520658</v>
      </c>
      <c r="X245" s="202">
        <f t="shared" si="29"/>
        <v>974960658</v>
      </c>
      <c r="Y245" s="180" t="s">
        <v>665</v>
      </c>
      <c r="Z245" s="216" t="str">
        <f>IF(Y245&gt;0,INDEX([11]KPI!$B$2:$B$61, MATCH(Y245,[11]KPI!$A$2:$A$61, 0)),"Enter KPI Reference No. to the left")</f>
        <v>Grade 8 students who achieve 50% and above (composite score) in NLA</v>
      </c>
      <c r="AA245" s="180" t="s">
        <v>3267</v>
      </c>
      <c r="AB245" s="213" t="s">
        <v>3305</v>
      </c>
      <c r="AC245" s="137" t="s">
        <v>1528</v>
      </c>
    </row>
    <row r="246" spans="1:29" s="186" customFormat="1" ht="48" x14ac:dyDescent="0.2">
      <c r="A246" s="177">
        <v>244</v>
      </c>
      <c r="B246" s="140">
        <v>2</v>
      </c>
      <c r="C246" s="178" t="str">
        <f>IF(COUNTIF(Components!$E$4:$E$989,B246)&gt;0,INDEX(Components!$G$4:$G$989, MATCH(B246,Components!$E$4:$E$989, 0)),"Enter valid code to the left")</f>
        <v>General education quality</v>
      </c>
      <c r="D246" s="140">
        <v>2</v>
      </c>
      <c r="E246" s="178" t="str">
        <f t="array" ref="E246">IF(COUNTIFS(Components!$F$4:$F$989,D246,Components!$B$4:$B$989,B246)&gt;0,INDEX(Components!$G$4:$G$989, MATCH(B246&amp;D246,Components!$B$4:$B$989&amp;Components!$F$4:$F$989,0),0),"Enter the component code on the left")</f>
        <v>curriculum, teaching and learning materials</v>
      </c>
      <c r="F246" s="140">
        <v>2</v>
      </c>
      <c r="G246" s="178" t="str">
        <f t="array" ref="G246">IF(COUNTIFS(Components!$H$4:$H$989,F246, Components!$C$4:$C$989,D246,Components!$B$4:$B$989,B246)&gt;0,INDEX(Components!$I$4:$I$989, MATCH(B246&amp;D246&amp;F246,Components!$B$4:$B$989&amp;Components!$C$4:$C$989&amp;Components!$H$4:$H$989,0),0),"")</f>
        <v>teaching and learning materials</v>
      </c>
      <c r="H246" s="137" t="s">
        <v>1602</v>
      </c>
      <c r="I246" s="137" t="s">
        <v>1612</v>
      </c>
      <c r="J246" s="185" t="s">
        <v>1613</v>
      </c>
      <c r="K246" s="184" t="s">
        <v>1606</v>
      </c>
      <c r="L246" s="215"/>
      <c r="M246" s="241">
        <v>4822739</v>
      </c>
      <c r="N246" s="241">
        <v>3000000</v>
      </c>
      <c r="O246" s="241">
        <v>13604488</v>
      </c>
      <c r="P246" s="241">
        <v>12000000</v>
      </c>
      <c r="Q246" s="202">
        <f t="shared" si="23"/>
        <v>33427227</v>
      </c>
      <c r="R246" s="213">
        <v>21</v>
      </c>
      <c r="S246" s="202">
        <f t="shared" si="24"/>
        <v>0</v>
      </c>
      <c r="T246" s="202">
        <f t="shared" si="25"/>
        <v>101277519</v>
      </c>
      <c r="U246" s="202">
        <f t="shared" si="26"/>
        <v>63000000</v>
      </c>
      <c r="V246" s="202">
        <f t="shared" si="27"/>
        <v>285694248</v>
      </c>
      <c r="W246" s="202">
        <f t="shared" si="28"/>
        <v>252000000</v>
      </c>
      <c r="X246" s="202">
        <f t="shared" si="29"/>
        <v>701971767</v>
      </c>
      <c r="Y246" s="180" t="s">
        <v>666</v>
      </c>
      <c r="Z246" s="216" t="str">
        <f>IF(Y246&gt;0,INDEX([11]KPI!$B$2:$B$61, MATCH(Y246,[11]KPI!$A$2:$A$61, 0)),"Enter KPI Reference No. to the left")</f>
        <v>Grade 10 students who achieve 50% and above (composite score) in NLA</v>
      </c>
      <c r="AA246" s="180" t="s">
        <v>3267</v>
      </c>
      <c r="AB246" s="213" t="s">
        <v>3305</v>
      </c>
      <c r="AC246" s="137" t="s">
        <v>1528</v>
      </c>
    </row>
    <row r="247" spans="1:29" ht="48" x14ac:dyDescent="0.2">
      <c r="A247" s="177">
        <v>245</v>
      </c>
      <c r="B247" s="140">
        <v>2</v>
      </c>
      <c r="C247" s="178" t="str">
        <f>IF(COUNTIF(Components!$E$4:$E$989,B247)&gt;0,INDEX(Components!$G$4:$G$989, MATCH(B247,Components!$E$4:$E$989, 0)),"Enter valid code to the left")</f>
        <v>General education quality</v>
      </c>
      <c r="D247" s="140">
        <v>2</v>
      </c>
      <c r="E247" s="178" t="str">
        <f t="array" ref="E247">IF(COUNTIFS(Components!$F$4:$F$989,D247,Components!$B$4:$B$989,B247)&gt;0,INDEX(Components!$G$4:$G$989, MATCH(B247&amp;D247,Components!$B$4:$B$989&amp;Components!$F$4:$F$989,0),0),"Enter the component code on the left")</f>
        <v>curriculum, teaching and learning materials</v>
      </c>
      <c r="F247" s="140">
        <v>2</v>
      </c>
      <c r="G247" s="178" t="str">
        <f t="array" ref="G247">IF(COUNTIFS(Components!$H$4:$H$989,F247, Components!$C$4:$C$989,D247,Components!$B$4:$B$989,B247)&gt;0,INDEX(Components!$I$4:$I$989, MATCH(B247&amp;D247&amp;F247,Components!$B$4:$B$989&amp;Components!$C$4:$C$989&amp;Components!$H$4:$H$989,0),0),"")</f>
        <v>teaching and learning materials</v>
      </c>
      <c r="H247" s="137" t="s">
        <v>1602</v>
      </c>
      <c r="I247" s="137" t="s">
        <v>1614</v>
      </c>
      <c r="J247" s="185" t="s">
        <v>1552</v>
      </c>
      <c r="K247" s="184" t="s">
        <v>1609</v>
      </c>
      <c r="L247" s="215">
        <v>4</v>
      </c>
      <c r="M247" s="215">
        <v>4</v>
      </c>
      <c r="N247" s="215"/>
      <c r="O247" s="215"/>
      <c r="P247" s="215"/>
      <c r="Q247" s="202">
        <f t="shared" si="23"/>
        <v>8</v>
      </c>
      <c r="R247" s="242">
        <v>26661447</v>
      </c>
      <c r="S247" s="202">
        <f t="shared" si="24"/>
        <v>106645788</v>
      </c>
      <c r="T247" s="202">
        <f t="shared" si="25"/>
        <v>106645788</v>
      </c>
      <c r="U247" s="202">
        <f t="shared" si="26"/>
        <v>0</v>
      </c>
      <c r="V247" s="202">
        <f t="shared" si="27"/>
        <v>0</v>
      </c>
      <c r="W247" s="202">
        <f t="shared" si="28"/>
        <v>0</v>
      </c>
      <c r="X247" s="202">
        <f t="shared" si="29"/>
        <v>213291576</v>
      </c>
      <c r="Y247" s="180" t="s">
        <v>665</v>
      </c>
      <c r="Z247" s="216" t="str">
        <f>IF(Y247&gt;0,INDEX([11]KPI!$B$2:$B$61, MATCH(Y247,[11]KPI!$A$2:$A$61, 0)),"Enter KPI Reference No. to the left")</f>
        <v>Grade 8 students who achieve 50% and above (composite score) in NLA</v>
      </c>
      <c r="AA247" s="180" t="s">
        <v>3267</v>
      </c>
      <c r="AB247" s="213" t="s">
        <v>3305</v>
      </c>
      <c r="AC247" s="137"/>
    </row>
    <row r="248" spans="1:29" ht="48" x14ac:dyDescent="0.2">
      <c r="A248" s="177">
        <v>246</v>
      </c>
      <c r="B248" s="140">
        <v>2</v>
      </c>
      <c r="C248" s="178" t="str">
        <f>IF(COUNTIF(Components!$E$4:$E$989,B248)&gt;0,INDEX(Components!$G$4:$G$989, MATCH(B248,Components!$E$4:$E$989, 0)),"Enter valid code to the left")</f>
        <v>General education quality</v>
      </c>
      <c r="D248" s="140">
        <v>2</v>
      </c>
      <c r="E248" s="178" t="str">
        <f t="array" ref="E248">IF(COUNTIFS(Components!$F$4:$F$989,D248,Components!$B$4:$B$989,B248)&gt;0,INDEX(Components!$G$4:$G$989, MATCH(B248&amp;D248,Components!$B$4:$B$989&amp;Components!$F$4:$F$989,0),0),"Enter the component code on the left")</f>
        <v>curriculum, teaching and learning materials</v>
      </c>
      <c r="F248" s="140">
        <v>2</v>
      </c>
      <c r="G248" s="178" t="str">
        <f t="array" ref="G248">IF(COUNTIFS(Components!$H$4:$H$989,F248, Components!$C$4:$C$989,D248,Components!$B$4:$B$989,B248)&gt;0,INDEX(Components!$I$4:$I$989, MATCH(B248&amp;D248&amp;F248,Components!$B$4:$B$989&amp;Components!$C$4:$C$989&amp;Components!$H$4:$H$989,0),0),"")</f>
        <v>teaching and learning materials</v>
      </c>
      <c r="H248" s="137" t="s">
        <v>1602</v>
      </c>
      <c r="I248" s="137" t="s">
        <v>1615</v>
      </c>
      <c r="J248" s="185" t="s">
        <v>1552</v>
      </c>
      <c r="K248" s="184" t="s">
        <v>1553</v>
      </c>
      <c r="L248" s="215"/>
      <c r="M248" s="241">
        <v>424596</v>
      </c>
      <c r="N248" s="215"/>
      <c r="O248" s="215"/>
      <c r="P248" s="215"/>
      <c r="Q248" s="202">
        <f t="shared" si="23"/>
        <v>424596</v>
      </c>
      <c r="R248" s="213">
        <v>56</v>
      </c>
      <c r="S248" s="202">
        <f t="shared" si="24"/>
        <v>0</v>
      </c>
      <c r="T248" s="202">
        <f t="shared" si="25"/>
        <v>23777376</v>
      </c>
      <c r="U248" s="202">
        <f t="shared" si="26"/>
        <v>0</v>
      </c>
      <c r="V248" s="202">
        <f t="shared" si="27"/>
        <v>0</v>
      </c>
      <c r="W248" s="202">
        <f t="shared" si="28"/>
        <v>0</v>
      </c>
      <c r="X248" s="202">
        <f t="shared" si="29"/>
        <v>23777376</v>
      </c>
      <c r="Y248" s="180" t="s">
        <v>666</v>
      </c>
      <c r="Z248" s="216" t="str">
        <f>IF(Y248&gt;0,INDEX([11]KPI!$B$2:$B$61, MATCH(Y248,[11]KPI!$A$2:$A$61, 0)),"Enter KPI Reference No. to the left")</f>
        <v>Grade 10 students who achieve 50% and above (composite score) in NLA</v>
      </c>
      <c r="AA248" s="180" t="s">
        <v>3267</v>
      </c>
      <c r="AB248" s="213" t="s">
        <v>3305</v>
      </c>
      <c r="AC248" s="137"/>
    </row>
    <row r="249" spans="1:29" ht="48" x14ac:dyDescent="0.2">
      <c r="A249" s="177">
        <v>247</v>
      </c>
      <c r="B249" s="140">
        <v>2</v>
      </c>
      <c r="C249" s="178" t="str">
        <f>IF(COUNTIF(Components!$E$4:$E$989,B249)&gt;0,INDEX(Components!$G$4:$G$989, MATCH(B249,Components!$E$4:$E$989, 0)),"Enter valid code to the left")</f>
        <v>General education quality</v>
      </c>
      <c r="D249" s="140">
        <v>2</v>
      </c>
      <c r="E249" s="178" t="str">
        <f t="array" ref="E249">IF(COUNTIFS(Components!$F$4:$F$989,D249,Components!$B$4:$B$989,B249)&gt;0,INDEX(Components!$G$4:$G$989, MATCH(B249&amp;D249,Components!$B$4:$B$989&amp;Components!$F$4:$F$989,0),0),"Enter the component code on the left")</f>
        <v>curriculum, teaching and learning materials</v>
      </c>
      <c r="F249" s="140">
        <v>2</v>
      </c>
      <c r="G249" s="178" t="str">
        <f t="array" ref="G249">IF(COUNTIFS(Components!$H$4:$H$989,F249, Components!$C$4:$C$989,D249,Components!$B$4:$B$989,B249)&gt;0,INDEX(Components!$I$4:$I$989, MATCH(B249&amp;D249&amp;F249,Components!$B$4:$B$989&amp;Components!$C$4:$C$989&amp;Components!$H$4:$H$989,0),0),"")</f>
        <v>teaching and learning materials</v>
      </c>
      <c r="H249" s="137" t="s">
        <v>1602</v>
      </c>
      <c r="I249" s="137" t="s">
        <v>1616</v>
      </c>
      <c r="J249" s="185" t="s">
        <v>1552</v>
      </c>
      <c r="K249" s="184" t="s">
        <v>1553</v>
      </c>
      <c r="L249" s="215"/>
      <c r="M249" s="241">
        <v>159311</v>
      </c>
      <c r="N249" s="215"/>
      <c r="O249" s="215"/>
      <c r="P249" s="215"/>
      <c r="Q249" s="202">
        <f t="shared" si="23"/>
        <v>159311</v>
      </c>
      <c r="R249" s="213">
        <v>50</v>
      </c>
      <c r="S249" s="202">
        <f t="shared" si="24"/>
        <v>0</v>
      </c>
      <c r="T249" s="202">
        <f t="shared" si="25"/>
        <v>7965550</v>
      </c>
      <c r="U249" s="202">
        <f t="shared" si="26"/>
        <v>0</v>
      </c>
      <c r="V249" s="202">
        <f t="shared" si="27"/>
        <v>0</v>
      </c>
      <c r="W249" s="202">
        <f t="shared" si="28"/>
        <v>0</v>
      </c>
      <c r="X249" s="202">
        <f t="shared" si="29"/>
        <v>7965550</v>
      </c>
      <c r="Y249" s="180" t="s">
        <v>666</v>
      </c>
      <c r="Z249" s="216" t="str">
        <f>IF(Y249&gt;0,INDEX([11]KPI!$B$2:$B$61, MATCH(Y249,[11]KPI!$A$2:$A$61, 0)),"Enter KPI Reference No. to the left")</f>
        <v>Grade 10 students who achieve 50% and above (composite score) in NLA</v>
      </c>
      <c r="AA249" s="180" t="s">
        <v>3267</v>
      </c>
      <c r="AB249" s="213" t="s">
        <v>3305</v>
      </c>
      <c r="AC249" s="137"/>
    </row>
    <row r="250" spans="1:29" ht="96" x14ac:dyDescent="0.2">
      <c r="A250" s="177">
        <v>248</v>
      </c>
      <c r="B250" s="140">
        <v>2</v>
      </c>
      <c r="C250" s="178" t="str">
        <f>IF(COUNTIF(Components!$E$4:$E$989,B250)&gt;0,INDEX(Components!$G$4:$G$989, MATCH(B250,Components!$E$4:$E$989, 0)),"Enter valid code to the left")</f>
        <v>General education quality</v>
      </c>
      <c r="D250" s="140">
        <v>2</v>
      </c>
      <c r="E250" s="178" t="str">
        <f t="array" ref="E250">IF(COUNTIFS(Components!$F$4:$F$989,D250,Components!$B$4:$B$989,B250)&gt;0,INDEX(Components!$G$4:$G$989, MATCH(B250&amp;D250,Components!$B$4:$B$989&amp;Components!$F$4:$F$989,0),0),"Enter the component code on the left")</f>
        <v>curriculum, teaching and learning materials</v>
      </c>
      <c r="F250" s="140">
        <v>2</v>
      </c>
      <c r="G250" s="178" t="str">
        <f t="array" ref="G250">IF(COUNTIFS(Components!$H$4:$H$989,F250, Components!$C$4:$C$989,D250,Components!$B$4:$B$989,B250)&gt;0,INDEX(Components!$I$4:$I$989, MATCH(B250&amp;D250&amp;F250,Components!$B$4:$B$989&amp;Components!$C$4:$C$989&amp;Components!$H$4:$H$989,0),0),"")</f>
        <v>teaching and learning materials</v>
      </c>
      <c r="H250" s="137" t="s">
        <v>1602</v>
      </c>
      <c r="I250" s="137" t="s">
        <v>1617</v>
      </c>
      <c r="J250" s="185" t="s">
        <v>1552</v>
      </c>
      <c r="K250" s="184" t="s">
        <v>1553</v>
      </c>
      <c r="L250" s="215"/>
      <c r="M250" s="241">
        <v>784323</v>
      </c>
      <c r="N250" s="215"/>
      <c r="O250" s="215"/>
      <c r="P250" s="215"/>
      <c r="Q250" s="202">
        <f t="shared" si="23"/>
        <v>784323</v>
      </c>
      <c r="R250" s="213">
        <v>60</v>
      </c>
      <c r="S250" s="202">
        <f t="shared" si="24"/>
        <v>0</v>
      </c>
      <c r="T250" s="202">
        <f t="shared" si="25"/>
        <v>47059380</v>
      </c>
      <c r="U250" s="202">
        <f t="shared" si="26"/>
        <v>0</v>
      </c>
      <c r="V250" s="202">
        <f t="shared" si="27"/>
        <v>0</v>
      </c>
      <c r="W250" s="202">
        <f t="shared" si="28"/>
        <v>0</v>
      </c>
      <c r="X250" s="202">
        <f t="shared" si="29"/>
        <v>47059380</v>
      </c>
      <c r="Y250" s="180" t="s">
        <v>666</v>
      </c>
      <c r="Z250" s="216" t="str">
        <f>IF(Y250&gt;0,INDEX([11]KPI!$B$2:$B$61, MATCH(Y250,[11]KPI!$A$2:$A$61, 0)),"Enter KPI Reference No. to the left")</f>
        <v>Grade 10 students who achieve 50% and above (composite score) in NLA</v>
      </c>
      <c r="AA250" s="180" t="s">
        <v>3267</v>
      </c>
      <c r="AB250" s="213" t="s">
        <v>3305</v>
      </c>
      <c r="AC250" s="137"/>
    </row>
    <row r="251" spans="1:29" ht="48" x14ac:dyDescent="0.2">
      <c r="A251" s="177">
        <v>249</v>
      </c>
      <c r="B251" s="140">
        <v>2</v>
      </c>
      <c r="C251" s="178" t="str">
        <f>IF(COUNTIF(Components!$E$4:$E$989,B251)&gt;0,INDEX(Components!$G$4:$G$989, MATCH(B251,Components!$E$4:$E$989, 0)),"Enter valid code to the left")</f>
        <v>General education quality</v>
      </c>
      <c r="D251" s="140">
        <v>2</v>
      </c>
      <c r="E251" s="178" t="str">
        <f t="array" ref="E251">IF(COUNTIFS(Components!$F$4:$F$989,D251,Components!$B$4:$B$989,B251)&gt;0,INDEX(Components!$G$4:$G$989, MATCH(B251&amp;D251,Components!$B$4:$B$989&amp;Components!$F$4:$F$989,0),0),"Enter the component code on the left")</f>
        <v>curriculum, teaching and learning materials</v>
      </c>
      <c r="F251" s="140">
        <v>2</v>
      </c>
      <c r="G251" s="178" t="str">
        <f t="array" ref="G251">IF(COUNTIFS(Components!$H$4:$H$989,F251, Components!$C$4:$C$989,D251,Components!$B$4:$B$989,B251)&gt;0,INDEX(Components!$I$4:$I$989, MATCH(B251&amp;D251&amp;F251,Components!$B$4:$B$989&amp;Components!$C$4:$C$989&amp;Components!$H$4:$H$989,0),0),"")</f>
        <v>teaching and learning materials</v>
      </c>
      <c r="H251" s="137" t="s">
        <v>1602</v>
      </c>
      <c r="I251" s="137" t="s">
        <v>1618</v>
      </c>
      <c r="J251" s="185" t="s">
        <v>1619</v>
      </c>
      <c r="K251" s="184" t="s">
        <v>1620</v>
      </c>
      <c r="L251" s="215"/>
      <c r="M251" s="241">
        <v>131000</v>
      </c>
      <c r="N251" s="215"/>
      <c r="O251" s="215"/>
      <c r="P251" s="215"/>
      <c r="Q251" s="202">
        <f t="shared" si="23"/>
        <v>131000</v>
      </c>
      <c r="R251" s="213">
        <v>21</v>
      </c>
      <c r="S251" s="202">
        <f t="shared" si="24"/>
        <v>0</v>
      </c>
      <c r="T251" s="202">
        <f t="shared" si="25"/>
        <v>2751000</v>
      </c>
      <c r="U251" s="202">
        <f t="shared" si="26"/>
        <v>0</v>
      </c>
      <c r="V251" s="202">
        <f t="shared" si="27"/>
        <v>0</v>
      </c>
      <c r="W251" s="202">
        <f t="shared" si="28"/>
        <v>0</v>
      </c>
      <c r="X251" s="202">
        <f t="shared" si="29"/>
        <v>2751000</v>
      </c>
      <c r="Y251" s="180" t="s">
        <v>666</v>
      </c>
      <c r="Z251" s="216" t="str">
        <f>IF(Y251&gt;0,INDEX([11]KPI!$B$2:$B$61, MATCH(Y251,[11]KPI!$A$2:$A$61, 0)),"Enter KPI Reference No. to the left")</f>
        <v>Grade 10 students who achieve 50% and above (composite score) in NLA</v>
      </c>
      <c r="AA251" s="180" t="s">
        <v>3267</v>
      </c>
      <c r="AB251" s="213" t="s">
        <v>3305</v>
      </c>
      <c r="AC251" s="137"/>
    </row>
    <row r="252" spans="1:29" ht="48" x14ac:dyDescent="0.2">
      <c r="A252" s="177">
        <v>250</v>
      </c>
      <c r="B252" s="140">
        <v>2</v>
      </c>
      <c r="C252" s="178" t="str">
        <f>IF(COUNTIF(Components!$E$4:$E$989,B252)&gt;0,INDEX(Components!$G$4:$G$989, MATCH(B252,Components!$E$4:$E$989, 0)),"Enter valid code to the left")</f>
        <v>General education quality</v>
      </c>
      <c r="D252" s="140">
        <v>2</v>
      </c>
      <c r="E252" s="178" t="str">
        <f t="array" ref="E252">IF(COUNTIFS(Components!$F$4:$F$989,D252,Components!$B$4:$B$989,B252)&gt;0,INDEX(Components!$G$4:$G$989, MATCH(B252&amp;D252,Components!$B$4:$B$989&amp;Components!$F$4:$F$989,0),0),"Enter the component code on the left")</f>
        <v>curriculum, teaching and learning materials</v>
      </c>
      <c r="F252" s="140">
        <v>2</v>
      </c>
      <c r="G252" s="178" t="str">
        <f t="array" ref="G252">IF(COUNTIFS(Components!$H$4:$H$989,F252, Components!$C$4:$C$989,D252,Components!$B$4:$B$989,B252)&gt;0,INDEX(Components!$I$4:$I$989, MATCH(B252&amp;D252&amp;F252,Components!$B$4:$B$989&amp;Components!$C$4:$C$989&amp;Components!$H$4:$H$989,0),0),"")</f>
        <v>teaching and learning materials</v>
      </c>
      <c r="H252" s="137" t="s">
        <v>1602</v>
      </c>
      <c r="I252" s="137" t="s">
        <v>1621</v>
      </c>
      <c r="J252" s="185" t="s">
        <v>1552</v>
      </c>
      <c r="K252" s="185" t="s">
        <v>1622</v>
      </c>
      <c r="L252" s="215">
        <v>1</v>
      </c>
      <c r="M252" s="215"/>
      <c r="N252" s="215"/>
      <c r="O252" s="215"/>
      <c r="P252" s="215"/>
      <c r="Q252" s="202">
        <f t="shared" si="23"/>
        <v>1</v>
      </c>
      <c r="R252" s="242">
        <v>260000</v>
      </c>
      <c r="S252" s="202">
        <f t="shared" si="24"/>
        <v>260000</v>
      </c>
      <c r="T252" s="202">
        <f t="shared" si="25"/>
        <v>0</v>
      </c>
      <c r="U252" s="202">
        <f t="shared" si="26"/>
        <v>0</v>
      </c>
      <c r="V252" s="202">
        <f t="shared" si="27"/>
        <v>0</v>
      </c>
      <c r="W252" s="202">
        <f t="shared" si="28"/>
        <v>0</v>
      </c>
      <c r="X252" s="202">
        <f t="shared" si="29"/>
        <v>260000</v>
      </c>
      <c r="Y252" s="180" t="s">
        <v>665</v>
      </c>
      <c r="Z252" s="216" t="str">
        <f>IF(Y252&gt;0,INDEX([11]KPI!$B$2:$B$61, MATCH(Y252,[11]KPI!$A$2:$A$61, 0)),"Enter KPI Reference No. to the left")</f>
        <v>Grade 8 students who achieve 50% and above (composite score) in NLA</v>
      </c>
      <c r="AA252" s="180" t="s">
        <v>3267</v>
      </c>
      <c r="AB252" s="213" t="s">
        <v>3305</v>
      </c>
      <c r="AC252" s="137"/>
    </row>
    <row r="253" spans="1:29" ht="48" x14ac:dyDescent="0.2">
      <c r="A253" s="177">
        <v>251</v>
      </c>
      <c r="B253" s="140">
        <v>2</v>
      </c>
      <c r="C253" s="178" t="str">
        <f>IF(COUNTIF(Components!$E$4:$E$989,B253)&gt;0,INDEX(Components!$G$4:$G$989, MATCH(B253,Components!$E$4:$E$989, 0)),"Enter valid code to the left")</f>
        <v>General education quality</v>
      </c>
      <c r="D253" s="140">
        <v>2</v>
      </c>
      <c r="E253" s="178" t="str">
        <f t="array" ref="E253">IF(COUNTIFS(Components!$F$4:$F$989,D253,Components!$B$4:$B$989,B253)&gt;0,INDEX(Components!$G$4:$G$989, MATCH(B253&amp;D253,Components!$B$4:$B$989&amp;Components!$F$4:$F$989,0),0),"Enter the component code on the left")</f>
        <v>curriculum, teaching and learning materials</v>
      </c>
      <c r="F253" s="140">
        <v>2</v>
      </c>
      <c r="G253" s="178" t="str">
        <f t="array" ref="G253">IF(COUNTIFS(Components!$H$4:$H$989,F253, Components!$C$4:$C$989,D253,Components!$B$4:$B$989,B253)&gt;0,INDEX(Components!$I$4:$I$989, MATCH(B253&amp;D253&amp;F253,Components!$B$4:$B$989&amp;Components!$C$4:$C$989&amp;Components!$H$4:$H$989,0),0),"")</f>
        <v>teaching and learning materials</v>
      </c>
      <c r="H253" s="137" t="s">
        <v>1602</v>
      </c>
      <c r="I253" s="183" t="s">
        <v>1623</v>
      </c>
      <c r="J253" s="185"/>
      <c r="K253" s="185"/>
      <c r="L253" s="215"/>
      <c r="M253" s="215"/>
      <c r="N253" s="215"/>
      <c r="O253" s="215"/>
      <c r="P253" s="215"/>
      <c r="Q253" s="202">
        <f t="shared" si="23"/>
        <v>0</v>
      </c>
      <c r="R253" s="213"/>
      <c r="S253" s="202">
        <f t="shared" si="24"/>
        <v>0</v>
      </c>
      <c r="T253" s="202">
        <f t="shared" si="25"/>
        <v>0</v>
      </c>
      <c r="U253" s="202">
        <f t="shared" si="26"/>
        <v>0</v>
      </c>
      <c r="V253" s="202">
        <f t="shared" si="27"/>
        <v>0</v>
      </c>
      <c r="W253" s="202">
        <f t="shared" si="28"/>
        <v>0</v>
      </c>
      <c r="X253" s="202">
        <f t="shared" si="29"/>
        <v>0</v>
      </c>
      <c r="Y253" s="180"/>
      <c r="Z253" s="216" t="str">
        <f>IF(Y253&gt;0,INDEX([11]KPI!$B$2:$B$61, MATCH(Y253,[11]KPI!$A$2:$A$61, 0)),"Enter KPI Reference No. to the left")</f>
        <v>Enter KPI Reference No. to the left</v>
      </c>
      <c r="AA253" s="180"/>
      <c r="AB253" s="213"/>
      <c r="AC253" s="137"/>
    </row>
    <row r="254" spans="1:29" s="186" customFormat="1" ht="60" x14ac:dyDescent="0.2">
      <c r="A254" s="177">
        <v>252</v>
      </c>
      <c r="B254" s="140">
        <v>2</v>
      </c>
      <c r="C254" s="178" t="str">
        <f>IF(COUNTIF(Components!$E$4:$E$989,B254)&gt;0,INDEX(Components!$G$4:$G$989, MATCH(B254,Components!$E$4:$E$989, 0)),"Enter valid code to the left")</f>
        <v>General education quality</v>
      </c>
      <c r="D254" s="140">
        <v>2</v>
      </c>
      <c r="E254" s="178" t="str">
        <f t="array" ref="E254">IF(COUNTIFS(Components!$F$4:$F$989,D254,Components!$B$4:$B$989,B254)&gt;0,INDEX(Components!$G$4:$G$989, MATCH(B254&amp;D254,Components!$B$4:$B$989&amp;Components!$F$4:$F$989,0),0),"Enter the component code on the left")</f>
        <v>curriculum, teaching and learning materials</v>
      </c>
      <c r="F254" s="140">
        <v>2</v>
      </c>
      <c r="G254" s="178" t="str">
        <f t="array" ref="G254">IF(COUNTIFS(Components!$H$4:$H$989,F254, Components!$C$4:$C$989,D254,Components!$B$4:$B$989,B254)&gt;0,INDEX(Components!$I$4:$I$989, MATCH(B254&amp;D254&amp;F254,Components!$B$4:$B$989&amp;Components!$C$4:$C$989&amp;Components!$H$4:$H$989,0),0),"")</f>
        <v>teaching and learning materials</v>
      </c>
      <c r="H254" s="137" t="s">
        <v>1602</v>
      </c>
      <c r="I254" s="137" t="s">
        <v>1624</v>
      </c>
      <c r="J254" s="185" t="s">
        <v>1625</v>
      </c>
      <c r="K254" s="184" t="s">
        <v>1626</v>
      </c>
      <c r="L254" s="215"/>
      <c r="M254" s="241">
        <v>32000000</v>
      </c>
      <c r="N254" s="215"/>
      <c r="O254" s="215"/>
      <c r="P254" s="215"/>
      <c r="Q254" s="202">
        <f t="shared" si="23"/>
        <v>32000000</v>
      </c>
      <c r="R254" s="213">
        <v>20</v>
      </c>
      <c r="S254" s="202">
        <f t="shared" si="24"/>
        <v>0</v>
      </c>
      <c r="T254" s="202">
        <f t="shared" si="25"/>
        <v>640000000</v>
      </c>
      <c r="U254" s="202">
        <f t="shared" si="26"/>
        <v>0</v>
      </c>
      <c r="V254" s="202">
        <f t="shared" si="27"/>
        <v>0</v>
      </c>
      <c r="W254" s="202">
        <f t="shared" si="28"/>
        <v>0</v>
      </c>
      <c r="X254" s="202">
        <f t="shared" si="29"/>
        <v>640000000</v>
      </c>
      <c r="Y254" s="180" t="s">
        <v>664</v>
      </c>
      <c r="Z254" s="216" t="str">
        <f>IF(Y254&gt;0,INDEX([11]KPI!$B$2:$B$61, MATCH(Y254,[11]KPI!$A$2:$A$61, 0)),"Enter KPI Reference No. to the left")</f>
        <v>Grade 4 students who achieve 50% and above (composite score) in NLA</v>
      </c>
      <c r="AA254" s="180" t="s">
        <v>3267</v>
      </c>
      <c r="AB254" s="213" t="s">
        <v>3305</v>
      </c>
      <c r="AC254" s="137"/>
    </row>
    <row r="255" spans="1:29" ht="48" x14ac:dyDescent="0.2">
      <c r="A255" s="177">
        <v>253</v>
      </c>
      <c r="B255" s="140">
        <v>2</v>
      </c>
      <c r="C255" s="178" t="str">
        <f>IF(COUNTIF(Components!$E$4:$E$989,B255)&gt;0,INDEX(Components!$G$4:$G$989, MATCH(B255,Components!$E$4:$E$989, 0)),"Enter valid code to the left")</f>
        <v>General education quality</v>
      </c>
      <c r="D255" s="140">
        <v>2</v>
      </c>
      <c r="E255" s="178" t="str">
        <f t="array" ref="E255">IF(COUNTIFS(Components!$F$4:$F$989,D255,Components!$B$4:$B$989,B255)&gt;0,INDEX(Components!$G$4:$G$989, MATCH(B255&amp;D255,Components!$B$4:$B$989&amp;Components!$F$4:$F$989,0),0),"Enter the component code on the left")</f>
        <v>curriculum, teaching and learning materials</v>
      </c>
      <c r="F255" s="140">
        <v>2</v>
      </c>
      <c r="G255" s="178" t="str">
        <f t="array" ref="G255">IF(COUNTIFS(Components!$H$4:$H$989,F255, Components!$C$4:$C$989,D255,Components!$B$4:$B$989,B255)&gt;0,INDEX(Components!$I$4:$I$989, MATCH(B255&amp;D255&amp;F255,Components!$B$4:$B$989&amp;Components!$C$4:$C$989&amp;Components!$H$4:$H$989,0),0),"")</f>
        <v>teaching and learning materials</v>
      </c>
      <c r="H255" s="137" t="s">
        <v>1602</v>
      </c>
      <c r="I255" s="137" t="s">
        <v>1627</v>
      </c>
      <c r="J255" s="185" t="s">
        <v>1625</v>
      </c>
      <c r="K255" s="184" t="s">
        <v>1626</v>
      </c>
      <c r="L255" s="215"/>
      <c r="M255" s="241"/>
      <c r="N255" s="241">
        <v>660000</v>
      </c>
      <c r="O255" s="215"/>
      <c r="P255" s="215"/>
      <c r="Q255" s="202">
        <f t="shared" si="23"/>
        <v>660000</v>
      </c>
      <c r="R255" s="213">
        <v>20</v>
      </c>
      <c r="S255" s="202">
        <f t="shared" si="24"/>
        <v>0</v>
      </c>
      <c r="T255" s="202">
        <f t="shared" si="25"/>
        <v>0</v>
      </c>
      <c r="U255" s="202">
        <f t="shared" si="26"/>
        <v>13200000</v>
      </c>
      <c r="V255" s="202">
        <f t="shared" si="27"/>
        <v>0</v>
      </c>
      <c r="W255" s="202">
        <f t="shared" si="28"/>
        <v>0</v>
      </c>
      <c r="X255" s="202">
        <f t="shared" si="29"/>
        <v>13200000</v>
      </c>
      <c r="Y255" s="180">
        <v>1.1000000000000001</v>
      </c>
      <c r="Z255" s="216" t="str">
        <f>IF(Y255&gt;0,INDEX([11]KPI!$B$2:$B$61, MATCH(Y255,[11]KPI!$A$2:$A$61, 0)),"Enter KPI Reference No. to the left")</f>
        <v>Government public expenditure on education and training</v>
      </c>
      <c r="AA255" s="180"/>
      <c r="AB255" s="213"/>
      <c r="AC255" s="137"/>
    </row>
    <row r="256" spans="1:29" ht="48" x14ac:dyDescent="0.2">
      <c r="A256" s="177">
        <v>254</v>
      </c>
      <c r="B256" s="140">
        <v>2</v>
      </c>
      <c r="C256" s="178" t="str">
        <f>IF(COUNTIF(Components!$E$4:$E$989,B256)&gt;0,INDEX(Components!$G$4:$G$989, MATCH(B256,Components!$E$4:$E$989, 0)),"Enter valid code to the left")</f>
        <v>General education quality</v>
      </c>
      <c r="D256" s="140">
        <v>2</v>
      </c>
      <c r="E256" s="178" t="str">
        <f t="array" ref="E256">IF(COUNTIFS(Components!$F$4:$F$989,D256,Components!$B$4:$B$989,B256)&gt;0,INDEX(Components!$G$4:$G$989, MATCH(B256&amp;D256,Components!$B$4:$B$989&amp;Components!$F$4:$F$989,0),0),"Enter the component code on the left")</f>
        <v>curriculum, teaching and learning materials</v>
      </c>
      <c r="F256" s="140">
        <v>2</v>
      </c>
      <c r="G256" s="178" t="str">
        <f t="array" ref="G256">IF(COUNTIFS(Components!$H$4:$H$989,F256, Components!$C$4:$C$989,D256,Components!$B$4:$B$989,B256)&gt;0,INDEX(Components!$I$4:$I$989, MATCH(B256&amp;D256&amp;F256,Components!$B$4:$B$989&amp;Components!$C$4:$C$989&amp;Components!$H$4:$H$989,0),0),"")</f>
        <v>teaching and learning materials</v>
      </c>
      <c r="H256" s="137" t="s">
        <v>1602</v>
      </c>
      <c r="I256" s="137" t="s">
        <v>1628</v>
      </c>
      <c r="J256" s="185" t="s">
        <v>1625</v>
      </c>
      <c r="K256" s="184" t="s">
        <v>1626</v>
      </c>
      <c r="L256" s="215"/>
      <c r="M256" s="241">
        <v>14877546</v>
      </c>
      <c r="N256" s="215"/>
      <c r="O256" s="215"/>
      <c r="P256" s="215"/>
      <c r="Q256" s="202">
        <f t="shared" si="23"/>
        <v>14877546</v>
      </c>
      <c r="R256" s="213">
        <v>20</v>
      </c>
      <c r="S256" s="202">
        <f t="shared" si="24"/>
        <v>0</v>
      </c>
      <c r="T256" s="202">
        <f t="shared" si="25"/>
        <v>297550920</v>
      </c>
      <c r="U256" s="202">
        <f t="shared" si="26"/>
        <v>0</v>
      </c>
      <c r="V256" s="202">
        <f t="shared" si="27"/>
        <v>0</v>
      </c>
      <c r="W256" s="202">
        <f t="shared" si="28"/>
        <v>0</v>
      </c>
      <c r="X256" s="202">
        <f t="shared" si="29"/>
        <v>297550920</v>
      </c>
      <c r="Y256" s="180" t="s">
        <v>666</v>
      </c>
      <c r="Z256" s="216" t="str">
        <f>IF(Y256&gt;0,INDEX([11]KPI!$B$2:$B$61, MATCH(Y256,[11]KPI!$A$2:$A$61, 0)),"Enter KPI Reference No. to the left")</f>
        <v>Grade 10 students who achieve 50% and above (composite score) in NLA</v>
      </c>
      <c r="AA256" s="180" t="s">
        <v>3267</v>
      </c>
      <c r="AB256" s="213" t="s">
        <v>3305</v>
      </c>
      <c r="AC256" s="137"/>
    </row>
    <row r="257" spans="1:29" ht="48" x14ac:dyDescent="0.2">
      <c r="A257" s="177">
        <v>255</v>
      </c>
      <c r="B257" s="140">
        <v>2</v>
      </c>
      <c r="C257" s="178" t="str">
        <f>IF(COUNTIF(Components!$E$4:$E$989,B257)&gt;0,INDEX(Components!$G$4:$G$989, MATCH(B257,Components!$E$4:$E$989, 0)),"Enter valid code to the left")</f>
        <v>General education quality</v>
      </c>
      <c r="D257" s="140">
        <v>2</v>
      </c>
      <c r="E257" s="178" t="str">
        <f t="array" ref="E257">IF(COUNTIFS(Components!$F$4:$F$989,D257,Components!$B$4:$B$989,B257)&gt;0,INDEX(Components!$G$4:$G$989, MATCH(B257&amp;D257,Components!$B$4:$B$989&amp;Components!$F$4:$F$989,0),0),"Enter the component code on the left")</f>
        <v>curriculum, teaching and learning materials</v>
      </c>
      <c r="F257" s="140">
        <v>2</v>
      </c>
      <c r="G257" s="178" t="str">
        <f t="array" ref="G257">IF(COUNTIFS(Components!$H$4:$H$989,F257, Components!$C$4:$C$989,D257,Components!$B$4:$B$989,B257)&gt;0,INDEX(Components!$I$4:$I$989, MATCH(B257&amp;D257&amp;F257,Components!$B$4:$B$989&amp;Components!$C$4:$C$989&amp;Components!$H$4:$H$989,0),0),"")</f>
        <v>teaching and learning materials</v>
      </c>
      <c r="H257" s="137" t="s">
        <v>1602</v>
      </c>
      <c r="I257" s="137" t="s">
        <v>1629</v>
      </c>
      <c r="J257" s="185" t="s">
        <v>1625</v>
      </c>
      <c r="K257" s="184" t="s">
        <v>1626</v>
      </c>
      <c r="L257" s="215"/>
      <c r="M257" s="215">
        <v>5800</v>
      </c>
      <c r="N257" s="215"/>
      <c r="O257" s="215"/>
      <c r="P257" s="215"/>
      <c r="Q257" s="202">
        <f t="shared" si="23"/>
        <v>5800</v>
      </c>
      <c r="R257" s="213">
        <v>50</v>
      </c>
      <c r="S257" s="202">
        <f t="shared" si="24"/>
        <v>0</v>
      </c>
      <c r="T257" s="202">
        <f t="shared" si="25"/>
        <v>290000</v>
      </c>
      <c r="U257" s="202">
        <f t="shared" si="26"/>
        <v>0</v>
      </c>
      <c r="V257" s="202">
        <f t="shared" si="27"/>
        <v>0</v>
      </c>
      <c r="W257" s="202">
        <f t="shared" si="28"/>
        <v>0</v>
      </c>
      <c r="X257" s="202">
        <f t="shared" si="29"/>
        <v>290000</v>
      </c>
      <c r="Y257" s="180" t="s">
        <v>666</v>
      </c>
      <c r="Z257" s="216" t="str">
        <f>IF(Y257&gt;0,INDEX([11]KPI!$B$2:$B$61, MATCH(Y257,[11]KPI!$A$2:$A$61, 0)),"Enter KPI Reference No. to the left")</f>
        <v>Grade 10 students who achieve 50% and above (composite score) in NLA</v>
      </c>
      <c r="AA257" s="180" t="s">
        <v>1032</v>
      </c>
      <c r="AB257" s="213" t="s">
        <v>3305</v>
      </c>
      <c r="AC257" s="137"/>
    </row>
    <row r="258" spans="1:29" ht="48" x14ac:dyDescent="0.2">
      <c r="A258" s="177">
        <v>256</v>
      </c>
      <c r="B258" s="140">
        <v>2</v>
      </c>
      <c r="C258" s="178" t="str">
        <f>IF(COUNTIF(Components!$E$4:$E$989,B258)&gt;0,INDEX(Components!$G$4:$G$989, MATCH(B258,Components!$E$4:$E$989, 0)),"Enter valid code to the left")</f>
        <v>General education quality</v>
      </c>
      <c r="D258" s="140">
        <v>2</v>
      </c>
      <c r="E258" s="178" t="str">
        <f t="array" ref="E258">IF(COUNTIFS(Components!$F$4:$F$989,D258,Components!$B$4:$B$989,B258)&gt;0,INDEX(Components!$G$4:$G$989, MATCH(B258&amp;D258,Components!$B$4:$B$989&amp;Components!$F$4:$F$989,0),0),"Enter the component code on the left")</f>
        <v>curriculum, teaching and learning materials</v>
      </c>
      <c r="F258" s="140">
        <v>2</v>
      </c>
      <c r="G258" s="178" t="str">
        <f t="array" ref="G258">IF(COUNTIFS(Components!$H$4:$H$989,F258, Components!$C$4:$C$989,D258,Components!$B$4:$B$989,B258)&gt;0,INDEX(Components!$I$4:$I$989, MATCH(B258&amp;D258&amp;F258,Components!$B$4:$B$989&amp;Components!$C$4:$C$989&amp;Components!$H$4:$H$989,0),0),"")</f>
        <v>teaching and learning materials</v>
      </c>
      <c r="H258" s="137" t="s">
        <v>1602</v>
      </c>
      <c r="I258" s="137" t="s">
        <v>1630</v>
      </c>
      <c r="J258" s="185" t="s">
        <v>1631</v>
      </c>
      <c r="K258" s="184" t="s">
        <v>1318</v>
      </c>
      <c r="L258" s="215"/>
      <c r="M258" s="241">
        <v>120000</v>
      </c>
      <c r="N258" s="215"/>
      <c r="O258" s="215"/>
      <c r="P258" s="215"/>
      <c r="Q258" s="202">
        <f t="shared" si="23"/>
        <v>120000</v>
      </c>
      <c r="R258" s="213">
        <v>50</v>
      </c>
      <c r="S258" s="202">
        <f t="shared" si="24"/>
        <v>0</v>
      </c>
      <c r="T258" s="202">
        <f t="shared" si="25"/>
        <v>6000000</v>
      </c>
      <c r="U258" s="202">
        <f t="shared" si="26"/>
        <v>0</v>
      </c>
      <c r="V258" s="202">
        <f t="shared" si="27"/>
        <v>0</v>
      </c>
      <c r="W258" s="202">
        <f t="shared" si="28"/>
        <v>0</v>
      </c>
      <c r="X258" s="202">
        <f t="shared" si="29"/>
        <v>6000000</v>
      </c>
      <c r="Y258" s="180" t="s">
        <v>666</v>
      </c>
      <c r="Z258" s="216" t="str">
        <f>IF(Y258&gt;0,INDEX([11]KPI!$B$2:$B$61, MATCH(Y258,[11]KPI!$A$2:$A$61, 0)),"Enter KPI Reference No. to the left")</f>
        <v>Grade 10 students who achieve 50% and above (composite score) in NLA</v>
      </c>
      <c r="AA258" s="180" t="s">
        <v>1032</v>
      </c>
      <c r="AB258" s="213" t="s">
        <v>3305</v>
      </c>
      <c r="AC258" s="137"/>
    </row>
    <row r="259" spans="1:29" ht="48" x14ac:dyDescent="0.2">
      <c r="A259" s="177">
        <v>257</v>
      </c>
      <c r="B259" s="140">
        <v>2</v>
      </c>
      <c r="C259" s="178" t="str">
        <f>IF(COUNTIF(Components!$E$4:$E$989,B259)&gt;0,INDEX(Components!$G$4:$G$989, MATCH(B259,Components!$E$4:$E$989, 0)),"Enter valid code to the left")</f>
        <v>General education quality</v>
      </c>
      <c r="D259" s="140">
        <v>2</v>
      </c>
      <c r="E259" s="178" t="str">
        <f t="array" ref="E259">IF(COUNTIFS(Components!$F$4:$F$989,D259,Components!$B$4:$B$989,B259)&gt;0,INDEX(Components!$G$4:$G$989, MATCH(B259&amp;D259,Components!$B$4:$B$989&amp;Components!$F$4:$F$989,0),0),"Enter the component code on the left")</f>
        <v>curriculum, teaching and learning materials</v>
      </c>
      <c r="F259" s="140">
        <v>2</v>
      </c>
      <c r="G259" s="178" t="str">
        <f t="array" ref="G259">IF(COUNTIFS(Components!$H$4:$H$989,F259, Components!$C$4:$C$989,D259,Components!$B$4:$B$989,B259)&gt;0,INDEX(Components!$I$4:$I$989, MATCH(B259&amp;D259&amp;F259,Components!$B$4:$B$989&amp;Components!$C$4:$C$989&amp;Components!$H$4:$H$989,0),0),"")</f>
        <v>teaching and learning materials</v>
      </c>
      <c r="H259" s="137" t="s">
        <v>1602</v>
      </c>
      <c r="I259" s="137" t="s">
        <v>1632</v>
      </c>
      <c r="J259" s="185" t="s">
        <v>1633</v>
      </c>
      <c r="K259" s="185" t="s">
        <v>1634</v>
      </c>
      <c r="L259" s="215"/>
      <c r="M259" s="215">
        <v>2000</v>
      </c>
      <c r="N259" s="215"/>
      <c r="O259" s="215"/>
      <c r="P259" s="215"/>
      <c r="Q259" s="202">
        <f t="shared" si="23"/>
        <v>2000</v>
      </c>
      <c r="R259" s="213">
        <v>50</v>
      </c>
      <c r="S259" s="202">
        <f t="shared" si="24"/>
        <v>0</v>
      </c>
      <c r="T259" s="202">
        <f t="shared" si="25"/>
        <v>100000</v>
      </c>
      <c r="U259" s="202">
        <f t="shared" si="26"/>
        <v>0</v>
      </c>
      <c r="V259" s="202">
        <f t="shared" si="27"/>
        <v>0</v>
      </c>
      <c r="W259" s="202">
        <f t="shared" si="28"/>
        <v>0</v>
      </c>
      <c r="X259" s="202">
        <f t="shared" si="29"/>
        <v>100000</v>
      </c>
      <c r="Y259" s="180" t="s">
        <v>666</v>
      </c>
      <c r="Z259" s="216" t="str">
        <f>IF(Y259&gt;0,INDEX([11]KPI!$B$2:$B$61, MATCH(Y259,[11]KPI!$A$2:$A$61, 0)),"Enter KPI Reference No. to the left")</f>
        <v>Grade 10 students who achieve 50% and above (composite score) in NLA</v>
      </c>
      <c r="AA259" s="180" t="s">
        <v>1032</v>
      </c>
      <c r="AB259" s="213" t="s">
        <v>3305</v>
      </c>
      <c r="AC259" s="137"/>
    </row>
    <row r="260" spans="1:29" ht="48" x14ac:dyDescent="0.2">
      <c r="A260" s="177">
        <v>258</v>
      </c>
      <c r="B260" s="140">
        <v>2</v>
      </c>
      <c r="C260" s="178" t="str">
        <f>IF(COUNTIF(Components!$E$4:$E$989,B260)&gt;0,INDEX(Components!$G$4:$G$989, MATCH(B260,Components!$E$4:$E$989, 0)),"Enter valid code to the left")</f>
        <v>General education quality</v>
      </c>
      <c r="D260" s="140">
        <v>2</v>
      </c>
      <c r="E260" s="178" t="str">
        <f t="array" ref="E260">IF(COUNTIFS(Components!$F$4:$F$989,D260,Components!$B$4:$B$989,B260)&gt;0,INDEX(Components!$G$4:$G$989, MATCH(B260&amp;D260,Components!$B$4:$B$989&amp;Components!$F$4:$F$989,0),0),"Enter the component code on the left")</f>
        <v>curriculum, teaching and learning materials</v>
      </c>
      <c r="F260" s="140">
        <v>2</v>
      </c>
      <c r="G260" s="178" t="str">
        <f t="array" ref="G260">IF(COUNTIFS(Components!$H$4:$H$989,F260, Components!$C$4:$C$989,D260,Components!$B$4:$B$989,B260)&gt;0,INDEX(Components!$I$4:$I$989, MATCH(B260&amp;D260&amp;F260,Components!$B$4:$B$989&amp;Components!$C$4:$C$989&amp;Components!$H$4:$H$989,0),0),"")</f>
        <v>teaching and learning materials</v>
      </c>
      <c r="H260" s="137" t="s">
        <v>1602</v>
      </c>
      <c r="I260" s="137" t="s">
        <v>1635</v>
      </c>
      <c r="J260" s="185" t="s">
        <v>1633</v>
      </c>
      <c r="K260" s="184" t="s">
        <v>1318</v>
      </c>
      <c r="L260" s="215"/>
      <c r="M260" s="215"/>
      <c r="N260" s="241">
        <v>324000</v>
      </c>
      <c r="O260" s="241"/>
      <c r="P260" s="241"/>
      <c r="Q260" s="202">
        <f t="shared" ref="Q260:Q323" si="30">L260+M260+N260+O260+P260</f>
        <v>324000</v>
      </c>
      <c r="R260" s="213">
        <v>50</v>
      </c>
      <c r="S260" s="202">
        <f t="shared" ref="S260:S323" si="31">L260*$R260</f>
        <v>0</v>
      </c>
      <c r="T260" s="202">
        <f t="shared" ref="T260:T323" si="32">M260*$R260</f>
        <v>0</v>
      </c>
      <c r="U260" s="202">
        <f t="shared" ref="U260:U323" si="33">N260*$R260</f>
        <v>16200000</v>
      </c>
      <c r="V260" s="202">
        <f t="shared" ref="V260:V323" si="34">O260*$R260</f>
        <v>0</v>
      </c>
      <c r="W260" s="202">
        <f t="shared" ref="W260:W323" si="35">P260*$R260</f>
        <v>0</v>
      </c>
      <c r="X260" s="202">
        <f t="shared" si="29"/>
        <v>16200000</v>
      </c>
      <c r="Y260" s="180">
        <v>1.1000000000000001</v>
      </c>
      <c r="Z260" s="216" t="str">
        <f>IF(Y260&gt;0,INDEX([11]KPI!$B$2:$B$61, MATCH(Y260,[11]KPI!$A$2:$A$61, 0)),"Enter KPI Reference No. to the left")</f>
        <v>Government public expenditure on education and training</v>
      </c>
      <c r="AA260" s="180" t="s">
        <v>3304</v>
      </c>
      <c r="AB260" s="213" t="s">
        <v>3305</v>
      </c>
      <c r="AC260" s="137" t="s">
        <v>1528</v>
      </c>
    </row>
    <row r="261" spans="1:29" ht="48" x14ac:dyDescent="0.2">
      <c r="A261" s="177">
        <v>259</v>
      </c>
      <c r="B261" s="140">
        <v>2</v>
      </c>
      <c r="C261" s="178" t="str">
        <f>IF(COUNTIF(Components!$E$4:$E$989,B261)&gt;0,INDEX(Components!$G$4:$G$989, MATCH(B261,Components!$E$4:$E$989, 0)),"Enter valid code to the left")</f>
        <v>General education quality</v>
      </c>
      <c r="D261" s="140">
        <v>2</v>
      </c>
      <c r="E261" s="178" t="str">
        <f t="array" ref="E261">IF(COUNTIFS(Components!$F$4:$F$989,D261,Components!$B$4:$B$989,B261)&gt;0,INDEX(Components!$G$4:$G$989, MATCH(B261&amp;D261,Components!$B$4:$B$989&amp;Components!$F$4:$F$989,0),0),"Enter the component code on the left")</f>
        <v>curriculum, teaching and learning materials</v>
      </c>
      <c r="F261" s="140">
        <v>2</v>
      </c>
      <c r="G261" s="178" t="str">
        <f t="array" ref="G261">IF(COUNTIFS(Components!$H$4:$H$989,F261, Components!$C$4:$C$989,D261,Components!$B$4:$B$989,B261)&gt;0,INDEX(Components!$I$4:$I$989, MATCH(B261&amp;D261&amp;F261,Components!$B$4:$B$989&amp;Components!$C$4:$C$989&amp;Components!$H$4:$H$989,0),0),"")</f>
        <v>teaching and learning materials</v>
      </c>
      <c r="H261" s="137" t="s">
        <v>1602</v>
      </c>
      <c r="I261" s="137" t="s">
        <v>1636</v>
      </c>
      <c r="J261" s="185" t="s">
        <v>1633</v>
      </c>
      <c r="K261" s="184" t="s">
        <v>1318</v>
      </c>
      <c r="L261" s="241">
        <v>18000</v>
      </c>
      <c r="M261" s="215"/>
      <c r="N261" s="241">
        <v>344000</v>
      </c>
      <c r="O261" s="241"/>
      <c r="P261" s="241"/>
      <c r="Q261" s="202">
        <f t="shared" si="30"/>
        <v>362000</v>
      </c>
      <c r="R261" s="213">
        <v>30</v>
      </c>
      <c r="S261" s="202">
        <f t="shared" si="31"/>
        <v>540000</v>
      </c>
      <c r="T261" s="202">
        <f t="shared" si="32"/>
        <v>0</v>
      </c>
      <c r="U261" s="202">
        <f t="shared" si="33"/>
        <v>10320000</v>
      </c>
      <c r="V261" s="202">
        <f t="shared" si="34"/>
        <v>0</v>
      </c>
      <c r="W261" s="202">
        <f t="shared" si="35"/>
        <v>0</v>
      </c>
      <c r="X261" s="202">
        <f t="shared" si="29"/>
        <v>10860000</v>
      </c>
      <c r="Y261" s="180">
        <v>1.1000000000000001</v>
      </c>
      <c r="Z261" s="216" t="str">
        <f>IF(Y261&gt;0,INDEX([11]KPI!$B$2:$B$61, MATCH(Y261,[11]KPI!$A$2:$A$61, 0)),"Enter KPI Reference No. to the left")</f>
        <v>Government public expenditure on education and training</v>
      </c>
      <c r="AA261" s="180" t="s">
        <v>3304</v>
      </c>
      <c r="AB261" s="213" t="s">
        <v>3305</v>
      </c>
      <c r="AC261" s="137" t="s">
        <v>1528</v>
      </c>
    </row>
    <row r="262" spans="1:29" ht="48" x14ac:dyDescent="0.2">
      <c r="A262" s="177">
        <v>260</v>
      </c>
      <c r="B262" s="140">
        <v>2</v>
      </c>
      <c r="C262" s="178" t="str">
        <f>IF(COUNTIF(Components!$E$4:$E$989,B262)&gt;0,INDEX(Components!$G$4:$G$989, MATCH(B262,Components!$E$4:$E$989, 0)),"Enter valid code to the left")</f>
        <v>General education quality</v>
      </c>
      <c r="D262" s="140">
        <v>2</v>
      </c>
      <c r="E262" s="178" t="str">
        <f t="array" ref="E262">IF(COUNTIFS(Components!$F$4:$F$989,D262,Components!$B$4:$B$989,B262)&gt;0,INDEX(Components!$G$4:$G$989, MATCH(B262&amp;D262,Components!$B$4:$B$989&amp;Components!$F$4:$F$989,0),0),"Enter the component code on the left")</f>
        <v>curriculum, teaching and learning materials</v>
      </c>
      <c r="F262" s="140">
        <v>2</v>
      </c>
      <c r="G262" s="178" t="str">
        <f t="array" ref="G262">IF(COUNTIFS(Components!$H$4:$H$989,F262, Components!$C$4:$C$989,D262,Components!$B$4:$B$989,B262)&gt;0,INDEX(Components!$I$4:$I$989, MATCH(B262&amp;D262&amp;F262,Components!$B$4:$B$989&amp;Components!$C$4:$C$989&amp;Components!$H$4:$H$989,0),0),"")</f>
        <v>teaching and learning materials</v>
      </c>
      <c r="H262" s="137" t="s">
        <v>1602</v>
      </c>
      <c r="I262" s="137" t="s">
        <v>1637</v>
      </c>
      <c r="J262" s="185" t="s">
        <v>1633</v>
      </c>
      <c r="K262" s="184" t="s">
        <v>1318</v>
      </c>
      <c r="L262" s="241">
        <v>18000</v>
      </c>
      <c r="M262" s="215"/>
      <c r="N262" s="241">
        <v>344000</v>
      </c>
      <c r="O262" s="241"/>
      <c r="P262" s="241"/>
      <c r="Q262" s="202">
        <f t="shared" si="30"/>
        <v>362000</v>
      </c>
      <c r="R262" s="213">
        <v>30</v>
      </c>
      <c r="S262" s="202">
        <f t="shared" si="31"/>
        <v>540000</v>
      </c>
      <c r="T262" s="202">
        <f t="shared" si="32"/>
        <v>0</v>
      </c>
      <c r="U262" s="202">
        <f t="shared" si="33"/>
        <v>10320000</v>
      </c>
      <c r="V262" s="202">
        <f t="shared" si="34"/>
        <v>0</v>
      </c>
      <c r="W262" s="202">
        <f t="shared" si="35"/>
        <v>0</v>
      </c>
      <c r="X262" s="202">
        <f t="shared" si="29"/>
        <v>10860000</v>
      </c>
      <c r="Y262" s="180">
        <v>1.1000000000000001</v>
      </c>
      <c r="Z262" s="216" t="str">
        <f>IF(Y262&gt;0,INDEX([11]KPI!$B$2:$B$61, MATCH(Y262,[11]KPI!$A$2:$A$61, 0)),"Enter KPI Reference No. to the left")</f>
        <v>Government public expenditure on education and training</v>
      </c>
      <c r="AA262" s="180" t="s">
        <v>3304</v>
      </c>
      <c r="AB262" s="213" t="s">
        <v>3305</v>
      </c>
      <c r="AC262" s="137" t="s">
        <v>1528</v>
      </c>
    </row>
    <row r="263" spans="1:29" ht="48" x14ac:dyDescent="0.2">
      <c r="A263" s="177">
        <v>261</v>
      </c>
      <c r="B263" s="140">
        <v>2</v>
      </c>
      <c r="C263" s="178" t="str">
        <f>IF(COUNTIF(Components!$E$4:$E$989,B263)&gt;0,INDEX(Components!$G$4:$G$989, MATCH(B263,Components!$E$4:$E$989, 0)),"Enter valid code to the left")</f>
        <v>General education quality</v>
      </c>
      <c r="D263" s="140">
        <v>2</v>
      </c>
      <c r="E263" s="178" t="str">
        <f t="array" ref="E263">IF(COUNTIFS(Components!$F$4:$F$989,D263,Components!$B$4:$B$989,B263)&gt;0,INDEX(Components!$G$4:$G$989, MATCH(B263&amp;D263,Components!$B$4:$B$989&amp;Components!$F$4:$F$989,0),0),"Enter the component code on the left")</f>
        <v>curriculum, teaching and learning materials</v>
      </c>
      <c r="F263" s="140">
        <v>2</v>
      </c>
      <c r="G263" s="178" t="str">
        <f t="array" ref="G263">IF(COUNTIFS(Components!$H$4:$H$989,F263, Components!$C$4:$C$989,D263,Components!$B$4:$B$989,B263)&gt;0,INDEX(Components!$I$4:$I$989, MATCH(B263&amp;D263&amp;F263,Components!$B$4:$B$989&amp;Components!$C$4:$C$989&amp;Components!$H$4:$H$989,0),0),"")</f>
        <v>teaching and learning materials</v>
      </c>
      <c r="H263" s="137" t="s">
        <v>1602</v>
      </c>
      <c r="I263" s="137" t="s">
        <v>1638</v>
      </c>
      <c r="J263" s="185" t="s">
        <v>1633</v>
      </c>
      <c r="K263" s="185" t="s">
        <v>1639</v>
      </c>
      <c r="L263" s="215"/>
      <c r="M263" s="215"/>
      <c r="N263" s="241">
        <v>4000</v>
      </c>
      <c r="O263" s="241">
        <v>6000</v>
      </c>
      <c r="P263" s="241">
        <v>2000</v>
      </c>
      <c r="Q263" s="202">
        <f t="shared" si="30"/>
        <v>12000</v>
      </c>
      <c r="R263" s="213">
        <v>50</v>
      </c>
      <c r="S263" s="202">
        <f t="shared" si="31"/>
        <v>0</v>
      </c>
      <c r="T263" s="202">
        <f t="shared" si="32"/>
        <v>0</v>
      </c>
      <c r="U263" s="202">
        <f t="shared" si="33"/>
        <v>200000</v>
      </c>
      <c r="V263" s="202">
        <f t="shared" si="34"/>
        <v>300000</v>
      </c>
      <c r="W263" s="202">
        <f t="shared" si="35"/>
        <v>100000</v>
      </c>
      <c r="X263" s="202">
        <f t="shared" si="29"/>
        <v>600000</v>
      </c>
      <c r="Y263" s="180">
        <v>1.1000000000000001</v>
      </c>
      <c r="Z263" s="216" t="str">
        <f>IF(Y263&gt;0,INDEX([11]KPI!$B$2:$B$61, MATCH(Y263,[11]KPI!$A$2:$A$61, 0)),"Enter KPI Reference No. to the left")</f>
        <v>Government public expenditure on education and training</v>
      </c>
      <c r="AA263" s="180" t="s">
        <v>3304</v>
      </c>
      <c r="AB263" s="213" t="s">
        <v>3305</v>
      </c>
      <c r="AC263" s="137" t="s">
        <v>1528</v>
      </c>
    </row>
    <row r="264" spans="1:29" s="187" customFormat="1" ht="60" x14ac:dyDescent="0.2">
      <c r="A264" s="177">
        <v>262</v>
      </c>
      <c r="B264" s="140">
        <v>2</v>
      </c>
      <c r="C264" s="178" t="str">
        <f>IF(COUNTIF(Components!$E$4:$E$989,B264)&gt;0,INDEX(Components!$G$4:$G$989, MATCH(B264,Components!$E$4:$E$989, 0)),"Enter valid code to the left")</f>
        <v>General education quality</v>
      </c>
      <c r="D264" s="140">
        <v>2</v>
      </c>
      <c r="E264" s="178" t="str">
        <f t="array" ref="E264">IF(COUNTIFS(Components!$F$4:$F$989,D264,Components!$B$4:$B$989,B264)&gt;0,INDEX(Components!$G$4:$G$989, MATCH(B264&amp;D264,Components!$B$4:$B$989&amp;Components!$F$4:$F$989,0),0),"Enter the component code on the left")</f>
        <v>curriculum, teaching and learning materials</v>
      </c>
      <c r="F264" s="140">
        <v>2</v>
      </c>
      <c r="G264" s="178" t="str">
        <f t="array" ref="G264">IF(COUNTIFS(Components!$H$4:$H$989,F264, Components!$C$4:$C$989,D264,Components!$B$4:$B$989,B264)&gt;0,INDEX(Components!$I$4:$I$989, MATCH(B264&amp;D264&amp;F264,Components!$B$4:$B$989&amp;Components!$C$4:$C$989&amp;Components!$H$4:$H$989,0),0),"")</f>
        <v>teaching and learning materials</v>
      </c>
      <c r="H264" s="137" t="s">
        <v>1602</v>
      </c>
      <c r="I264" s="137" t="s">
        <v>1640</v>
      </c>
      <c r="J264" s="185" t="s">
        <v>1633</v>
      </c>
      <c r="K264" s="185" t="s">
        <v>1641</v>
      </c>
      <c r="L264" s="215"/>
      <c r="M264" s="215"/>
      <c r="N264" s="241">
        <v>96144</v>
      </c>
      <c r="O264" s="241"/>
      <c r="P264" s="241"/>
      <c r="Q264" s="202">
        <f t="shared" si="30"/>
        <v>96144</v>
      </c>
      <c r="R264" s="213">
        <v>50</v>
      </c>
      <c r="S264" s="202">
        <f t="shared" si="31"/>
        <v>0</v>
      </c>
      <c r="T264" s="202">
        <f t="shared" si="32"/>
        <v>0</v>
      </c>
      <c r="U264" s="202">
        <f t="shared" si="33"/>
        <v>4807200</v>
      </c>
      <c r="V264" s="202">
        <f t="shared" si="34"/>
        <v>0</v>
      </c>
      <c r="W264" s="202">
        <f t="shared" si="35"/>
        <v>0</v>
      </c>
      <c r="X264" s="202">
        <f t="shared" si="29"/>
        <v>4807200</v>
      </c>
      <c r="Y264" s="180">
        <v>1.1000000000000001</v>
      </c>
      <c r="Z264" s="216" t="str">
        <f>IF(Y264&gt;0,INDEX([11]KPI!$B$2:$B$61, MATCH(Y264,[11]KPI!$A$2:$A$61, 0)),"Enter KPI Reference No. to the left")</f>
        <v>Government public expenditure on education and training</v>
      </c>
      <c r="AA264" s="180" t="s">
        <v>3304</v>
      </c>
      <c r="AB264" s="213" t="s">
        <v>3305</v>
      </c>
      <c r="AC264" s="137" t="s">
        <v>1528</v>
      </c>
    </row>
    <row r="265" spans="1:29" s="187" customFormat="1" ht="48" x14ac:dyDescent="0.2">
      <c r="A265" s="177">
        <v>263</v>
      </c>
      <c r="B265" s="140">
        <v>2</v>
      </c>
      <c r="C265" s="178" t="str">
        <f>IF(COUNTIF(Components!$E$4:$E$989,B265)&gt;0,INDEX(Components!$G$4:$G$989, MATCH(B265,Components!$E$4:$E$989, 0)),"Enter valid code to the left")</f>
        <v>General education quality</v>
      </c>
      <c r="D265" s="140">
        <v>2</v>
      </c>
      <c r="E265" s="178" t="str">
        <f t="array" ref="E265">IF(COUNTIFS(Components!$F$4:$F$989,D265,Components!$B$4:$B$989,B265)&gt;0,INDEX(Components!$G$4:$G$989, MATCH(B265&amp;D265,Components!$B$4:$B$989&amp;Components!$F$4:$F$989,0),0),"Enter the component code on the left")</f>
        <v>curriculum, teaching and learning materials</v>
      </c>
      <c r="F265" s="140">
        <v>2</v>
      </c>
      <c r="G265" s="178" t="str">
        <f t="array" ref="G265">IF(COUNTIFS(Components!$H$4:$H$989,F265, Components!$C$4:$C$989,D265,Components!$B$4:$B$989,B265)&gt;0,INDEX(Components!$I$4:$I$989, MATCH(B265&amp;D265&amp;F265,Components!$B$4:$B$989&amp;Components!$C$4:$C$989&amp;Components!$H$4:$H$989,0),0),"")</f>
        <v>teaching and learning materials</v>
      </c>
      <c r="H265" s="137" t="s">
        <v>1602</v>
      </c>
      <c r="I265" s="137" t="s">
        <v>1642</v>
      </c>
      <c r="J265" s="185" t="s">
        <v>1643</v>
      </c>
      <c r="K265" s="185" t="s">
        <v>1644</v>
      </c>
      <c r="L265" s="215"/>
      <c r="M265" s="215">
        <v>1</v>
      </c>
      <c r="N265" s="241">
        <v>1</v>
      </c>
      <c r="O265" s="241">
        <v>1</v>
      </c>
      <c r="P265" s="241">
        <v>1</v>
      </c>
      <c r="Q265" s="202">
        <f t="shared" si="30"/>
        <v>4</v>
      </c>
      <c r="R265" s="242">
        <v>10000</v>
      </c>
      <c r="S265" s="202">
        <f t="shared" si="31"/>
        <v>0</v>
      </c>
      <c r="T265" s="202">
        <f t="shared" si="32"/>
        <v>10000</v>
      </c>
      <c r="U265" s="202">
        <f t="shared" si="33"/>
        <v>10000</v>
      </c>
      <c r="V265" s="202">
        <f t="shared" si="34"/>
        <v>10000</v>
      </c>
      <c r="W265" s="202">
        <f t="shared" si="35"/>
        <v>10000</v>
      </c>
      <c r="X265" s="202">
        <f t="shared" si="29"/>
        <v>40000</v>
      </c>
      <c r="Y265" s="180">
        <v>1.1000000000000001</v>
      </c>
      <c r="Z265" s="216" t="str">
        <f>IF(Y265&gt;0,INDEX([11]KPI!$B$2:$B$61, MATCH(Y265,[11]KPI!$A$2:$A$61, 0)),"Enter KPI Reference No. to the left")</f>
        <v>Government public expenditure on education and training</v>
      </c>
      <c r="AA265" s="180" t="s">
        <v>3304</v>
      </c>
      <c r="AB265" s="213" t="s">
        <v>1521</v>
      </c>
      <c r="AC265" s="137" t="s">
        <v>1528</v>
      </c>
    </row>
    <row r="266" spans="1:29" ht="48" x14ac:dyDescent="0.2">
      <c r="A266" s="177">
        <v>264</v>
      </c>
      <c r="B266" s="140">
        <v>2</v>
      </c>
      <c r="C266" s="178" t="str">
        <f>IF(COUNTIF(Components!$E$4:$E$989,B266)&gt;0,INDEX(Components!$G$4:$G$989, MATCH(B266,Components!$E$4:$E$989, 0)),"Enter valid code to the left")</f>
        <v>General education quality</v>
      </c>
      <c r="D266" s="140">
        <v>2</v>
      </c>
      <c r="E266" s="178" t="str">
        <f t="array" ref="E266">IF(COUNTIFS(Components!$F$4:$F$989,D266,Components!$B$4:$B$989,B266)&gt;0,INDEX(Components!$G$4:$G$989, MATCH(B266&amp;D266,Components!$B$4:$B$989&amp;Components!$F$4:$F$989,0),0),"Enter the component code on the left")</f>
        <v>curriculum, teaching and learning materials</v>
      </c>
      <c r="F266" s="140">
        <v>2</v>
      </c>
      <c r="G266" s="178" t="str">
        <f t="array" ref="G266">IF(COUNTIFS(Components!$H$4:$H$989,F266, Components!$C$4:$C$989,D266,Components!$B$4:$B$989,B266)&gt;0,INDEX(Components!$I$4:$I$989, MATCH(B266&amp;D266&amp;F266,Components!$B$4:$B$989&amp;Components!$C$4:$C$989&amp;Components!$H$4:$H$989,0),0),"")</f>
        <v>teaching and learning materials</v>
      </c>
      <c r="H266" s="137" t="s">
        <v>1602</v>
      </c>
      <c r="I266" s="137" t="s">
        <v>1645</v>
      </c>
      <c r="J266" s="185" t="s">
        <v>1633</v>
      </c>
      <c r="K266" s="185" t="s">
        <v>1626</v>
      </c>
      <c r="L266" s="215"/>
      <c r="M266" s="241">
        <v>6000</v>
      </c>
      <c r="N266" s="215"/>
      <c r="O266" s="215"/>
      <c r="P266" s="215"/>
      <c r="Q266" s="202">
        <f t="shared" si="30"/>
        <v>6000</v>
      </c>
      <c r="R266" s="213">
        <v>50</v>
      </c>
      <c r="S266" s="202">
        <f t="shared" si="31"/>
        <v>0</v>
      </c>
      <c r="T266" s="202">
        <f t="shared" si="32"/>
        <v>300000</v>
      </c>
      <c r="U266" s="202">
        <f t="shared" si="33"/>
        <v>0</v>
      </c>
      <c r="V266" s="202">
        <f t="shared" si="34"/>
        <v>0</v>
      </c>
      <c r="W266" s="202">
        <f t="shared" si="35"/>
        <v>0</v>
      </c>
      <c r="X266" s="202">
        <f t="shared" si="29"/>
        <v>300000</v>
      </c>
      <c r="Y266" s="180" t="s">
        <v>665</v>
      </c>
      <c r="Z266" s="216" t="str">
        <f>IF(Y266&gt;0,INDEX([11]KPI!$B$2:$B$61, MATCH(Y266,[11]KPI!$A$2:$A$61, 0)),"Enter KPI Reference No. to the left")</f>
        <v>Grade 8 students who achieve 50% and above (composite score) in NLA</v>
      </c>
      <c r="AA266" s="180" t="s">
        <v>1032</v>
      </c>
      <c r="AB266" s="213" t="s">
        <v>3305</v>
      </c>
      <c r="AC266" s="137"/>
    </row>
    <row r="267" spans="1:29" ht="48" x14ac:dyDescent="0.2">
      <c r="A267" s="177">
        <v>265</v>
      </c>
      <c r="B267" s="140">
        <v>2</v>
      </c>
      <c r="C267" s="178" t="str">
        <f>IF(COUNTIF(Components!$E$4:$E$989,B267)&gt;0,INDEX(Components!$G$4:$G$989, MATCH(B267,Components!$E$4:$E$989, 0)),"Enter valid code to the left")</f>
        <v>General education quality</v>
      </c>
      <c r="D267" s="140">
        <v>2</v>
      </c>
      <c r="E267" s="178" t="str">
        <f t="array" ref="E267">IF(COUNTIFS(Components!$F$4:$F$989,D267,Components!$B$4:$B$989,B267)&gt;0,INDEX(Components!$G$4:$G$989, MATCH(B267&amp;D267,Components!$B$4:$B$989&amp;Components!$F$4:$F$989,0),0),"Enter the component code on the left")</f>
        <v>curriculum, teaching and learning materials</v>
      </c>
      <c r="F267" s="140">
        <v>2</v>
      </c>
      <c r="G267" s="178" t="str">
        <f t="array" ref="G267">IF(COUNTIFS(Components!$H$4:$H$989,F267, Components!$C$4:$C$989,D267,Components!$B$4:$B$989,B267)&gt;0,INDEX(Components!$I$4:$I$989, MATCH(B267&amp;D267&amp;F267,Components!$B$4:$B$989&amp;Components!$C$4:$C$989&amp;Components!$H$4:$H$989,0),0),"")</f>
        <v>teaching and learning materials</v>
      </c>
      <c r="H267" s="137" t="s">
        <v>1602</v>
      </c>
      <c r="I267" s="137" t="s">
        <v>1646</v>
      </c>
      <c r="J267" s="185" t="s">
        <v>1633</v>
      </c>
      <c r="K267" s="184" t="s">
        <v>1647</v>
      </c>
      <c r="L267" s="215"/>
      <c r="M267" s="215"/>
      <c r="N267" s="241">
        <v>32048</v>
      </c>
      <c r="O267" s="241"/>
      <c r="P267" s="241"/>
      <c r="Q267" s="202">
        <f t="shared" si="30"/>
        <v>32048</v>
      </c>
      <c r="R267" s="213">
        <v>50</v>
      </c>
      <c r="S267" s="202">
        <f t="shared" si="31"/>
        <v>0</v>
      </c>
      <c r="T267" s="202">
        <f t="shared" si="32"/>
        <v>0</v>
      </c>
      <c r="U267" s="202">
        <f t="shared" si="33"/>
        <v>1602400</v>
      </c>
      <c r="V267" s="202">
        <f t="shared" si="34"/>
        <v>0</v>
      </c>
      <c r="W267" s="202">
        <f t="shared" si="35"/>
        <v>0</v>
      </c>
      <c r="X267" s="202">
        <f t="shared" si="29"/>
        <v>1602400</v>
      </c>
      <c r="Y267" s="180" t="s">
        <v>665</v>
      </c>
      <c r="Z267" s="216" t="str">
        <f>IF(Y267&gt;0,INDEX([11]KPI!$B$2:$B$61, MATCH(Y267,[11]KPI!$A$2:$A$61, 0)),"Enter KPI Reference No. to the left")</f>
        <v>Grade 8 students who achieve 50% and above (composite score) in NLA</v>
      </c>
      <c r="AA267" s="180" t="s">
        <v>3304</v>
      </c>
      <c r="AB267" s="213" t="s">
        <v>3305</v>
      </c>
      <c r="AC267" s="137" t="s">
        <v>1528</v>
      </c>
    </row>
    <row r="268" spans="1:29" s="187" customFormat="1" ht="48" x14ac:dyDescent="0.2">
      <c r="A268" s="177">
        <v>266</v>
      </c>
      <c r="B268" s="140">
        <v>2</v>
      </c>
      <c r="C268" s="178" t="str">
        <f>IF(COUNTIF(Components!$E$4:$E$989,B268)&gt;0,INDEX(Components!$G$4:$G$989, MATCH(B268,Components!$E$4:$E$989, 0)),"Enter valid code to the left")</f>
        <v>General education quality</v>
      </c>
      <c r="D268" s="140">
        <v>2</v>
      </c>
      <c r="E268" s="178" t="str">
        <f t="array" ref="E268">IF(COUNTIFS(Components!$F$4:$F$989,D268,Components!$B$4:$B$989,B268)&gt;0,INDEX(Components!$G$4:$G$989, MATCH(B268&amp;D268,Components!$B$4:$B$989&amp;Components!$F$4:$F$989,0),0),"Enter the component code on the left")</f>
        <v>curriculum, teaching and learning materials</v>
      </c>
      <c r="F268" s="140">
        <v>2</v>
      </c>
      <c r="G268" s="178" t="str">
        <f t="array" ref="G268">IF(COUNTIFS(Components!$H$4:$H$989,F268, Components!$C$4:$C$989,D268,Components!$B$4:$B$989,B268)&gt;0,INDEX(Components!$I$4:$I$989, MATCH(B268&amp;D268&amp;F268,Components!$B$4:$B$989&amp;Components!$C$4:$C$989&amp;Components!$H$4:$H$989,0),0),"")</f>
        <v>teaching and learning materials</v>
      </c>
      <c r="H268" s="137" t="s">
        <v>1602</v>
      </c>
      <c r="I268" s="137" t="s">
        <v>1648</v>
      </c>
      <c r="J268" s="185" t="s">
        <v>1649</v>
      </c>
      <c r="K268" s="184" t="s">
        <v>1650</v>
      </c>
      <c r="L268" s="215"/>
      <c r="M268" s="215"/>
      <c r="N268" s="215"/>
      <c r="O268" s="241">
        <v>8</v>
      </c>
      <c r="P268" s="241"/>
      <c r="Q268" s="202">
        <f t="shared" si="30"/>
        <v>8</v>
      </c>
      <c r="R268" s="242">
        <v>200000</v>
      </c>
      <c r="S268" s="202">
        <f t="shared" si="31"/>
        <v>0</v>
      </c>
      <c r="T268" s="202">
        <f t="shared" si="32"/>
        <v>0</v>
      </c>
      <c r="U268" s="202">
        <f t="shared" si="33"/>
        <v>0</v>
      </c>
      <c r="V268" s="202">
        <f t="shared" si="34"/>
        <v>1600000</v>
      </c>
      <c r="W268" s="202">
        <f t="shared" si="35"/>
        <v>0</v>
      </c>
      <c r="X268" s="202">
        <f t="shared" si="29"/>
        <v>1600000</v>
      </c>
      <c r="Y268" s="180" t="s">
        <v>665</v>
      </c>
      <c r="Z268" s="216" t="str">
        <f>IF(Y268&gt;0,INDEX([11]KPI!$B$2:$B$61, MATCH(Y268,[11]KPI!$A$2:$A$61, 0)),"Enter KPI Reference No. to the left")</f>
        <v>Grade 8 students who achieve 50% and above (composite score) in NLA</v>
      </c>
      <c r="AA268" s="180" t="s">
        <v>3332</v>
      </c>
      <c r="AB268" s="213" t="s">
        <v>3305</v>
      </c>
      <c r="AC268" s="137" t="s">
        <v>1651</v>
      </c>
    </row>
    <row r="269" spans="1:29" ht="48" x14ac:dyDescent="0.2">
      <c r="A269" s="177">
        <v>267</v>
      </c>
      <c r="B269" s="140">
        <v>2</v>
      </c>
      <c r="C269" s="178" t="str">
        <f>IF(COUNTIF(Components!$E$4:$E$989,B269)&gt;0,INDEX(Components!$G$4:$G$989, MATCH(B269,Components!$E$4:$E$989, 0)),"Enter valid code to the left")</f>
        <v>General education quality</v>
      </c>
      <c r="D269" s="140">
        <v>2</v>
      </c>
      <c r="E269" s="178" t="str">
        <f t="array" ref="E269">IF(COUNTIFS(Components!$F$4:$F$989,D269,Components!$B$4:$B$989,B269)&gt;0,INDEX(Components!$G$4:$G$989, MATCH(B269&amp;D269,Components!$B$4:$B$989&amp;Components!$F$4:$F$989,0),0),"Enter the component code on the left")</f>
        <v>curriculum, teaching and learning materials</v>
      </c>
      <c r="F269" s="140">
        <v>2</v>
      </c>
      <c r="G269" s="178" t="str">
        <f t="array" ref="G269">IF(COUNTIFS(Components!$H$4:$H$989,F269, Components!$C$4:$C$989,D269,Components!$B$4:$B$989,B269)&gt;0,INDEX(Components!$I$4:$I$989, MATCH(B269&amp;D269&amp;F269,Components!$B$4:$B$989&amp;Components!$C$4:$C$989&amp;Components!$H$4:$H$989,0),0),"")</f>
        <v>teaching and learning materials</v>
      </c>
      <c r="H269" s="137" t="s">
        <v>1602</v>
      </c>
      <c r="I269" s="183" t="s">
        <v>1652</v>
      </c>
      <c r="J269" s="185"/>
      <c r="K269" s="185"/>
      <c r="L269" s="215"/>
      <c r="M269" s="215"/>
      <c r="N269" s="215"/>
      <c r="O269" s="215"/>
      <c r="P269" s="215"/>
      <c r="Q269" s="202">
        <f t="shared" si="30"/>
        <v>0</v>
      </c>
      <c r="R269" s="213"/>
      <c r="S269" s="202">
        <f t="shared" si="31"/>
        <v>0</v>
      </c>
      <c r="T269" s="202">
        <f t="shared" si="32"/>
        <v>0</v>
      </c>
      <c r="U269" s="202">
        <f t="shared" si="33"/>
        <v>0</v>
      </c>
      <c r="V269" s="202">
        <f t="shared" si="34"/>
        <v>0</v>
      </c>
      <c r="W269" s="202">
        <f t="shared" si="35"/>
        <v>0</v>
      </c>
      <c r="X269" s="202">
        <f t="shared" si="29"/>
        <v>0</v>
      </c>
      <c r="Y269" s="180"/>
      <c r="Z269" s="216" t="str">
        <f>IF(Y269&gt;0,INDEX([11]KPI!$B$2:$B$61, MATCH(Y269,[11]KPI!$A$2:$A$61, 0)),"Enter KPI Reference No. to the left")</f>
        <v>Enter KPI Reference No. to the left</v>
      </c>
      <c r="AA269" s="180"/>
      <c r="AB269" s="213"/>
      <c r="AC269" s="137"/>
    </row>
    <row r="270" spans="1:29" ht="72" x14ac:dyDescent="0.2">
      <c r="A270" s="177">
        <v>268</v>
      </c>
      <c r="B270" s="140">
        <v>2</v>
      </c>
      <c r="C270" s="178" t="str">
        <f>IF(COUNTIF(Components!$E$4:$E$989,B270)&gt;0,INDEX(Components!$G$4:$G$989, MATCH(B270,Components!$E$4:$E$989, 0)),"Enter valid code to the left")</f>
        <v>General education quality</v>
      </c>
      <c r="D270" s="140">
        <v>2</v>
      </c>
      <c r="E270" s="178" t="str">
        <f t="array" ref="E270">IF(COUNTIFS(Components!$F$4:$F$989,D270,Components!$B$4:$B$989,B270)&gt;0,INDEX(Components!$G$4:$G$989, MATCH(B270&amp;D270,Components!$B$4:$B$989&amp;Components!$F$4:$F$989,0),0),"Enter the component code on the left")</f>
        <v>curriculum, teaching and learning materials</v>
      </c>
      <c r="F270" s="140">
        <v>2</v>
      </c>
      <c r="G270" s="178" t="str">
        <f t="array" ref="G270">IF(COUNTIFS(Components!$H$4:$H$989,F270, Components!$C$4:$C$989,D270,Components!$B$4:$B$989,B270)&gt;0,INDEX(Components!$I$4:$I$989, MATCH(B270&amp;D270&amp;F270,Components!$B$4:$B$989&amp;Components!$C$4:$C$989&amp;Components!$H$4:$H$989,0),0),"")</f>
        <v>teaching and learning materials</v>
      </c>
      <c r="H270" s="137" t="s">
        <v>1602</v>
      </c>
      <c r="I270" s="137" t="s">
        <v>1653</v>
      </c>
      <c r="J270" s="185" t="s">
        <v>1654</v>
      </c>
      <c r="K270" s="185" t="s">
        <v>1655</v>
      </c>
      <c r="L270" s="215"/>
      <c r="M270" s="215">
        <v>1</v>
      </c>
      <c r="N270" s="215"/>
      <c r="O270" s="215"/>
      <c r="P270" s="215"/>
      <c r="Q270" s="202">
        <f t="shared" si="30"/>
        <v>1</v>
      </c>
      <c r="R270" s="242">
        <v>430080</v>
      </c>
      <c r="S270" s="202">
        <f t="shared" si="31"/>
        <v>0</v>
      </c>
      <c r="T270" s="202">
        <f t="shared" si="32"/>
        <v>430080</v>
      </c>
      <c r="U270" s="202">
        <f t="shared" si="33"/>
        <v>0</v>
      </c>
      <c r="V270" s="202">
        <f t="shared" si="34"/>
        <v>0</v>
      </c>
      <c r="W270" s="202">
        <f t="shared" si="35"/>
        <v>0</v>
      </c>
      <c r="X270" s="202">
        <f t="shared" si="29"/>
        <v>430080</v>
      </c>
      <c r="Y270" s="180" t="s">
        <v>661</v>
      </c>
      <c r="Z270" s="216" t="str">
        <f>IF(Y270&gt;0,INDEX([11]KPI!$B$2:$B$61, MATCH(Y270,[11]KPI!$A$2:$A$61, 0)),"Enter KPI Reference No. to the left")</f>
        <v>Grade 2 students reaching 'Below Basic' or above proficiency in reading and comprehension, by language</v>
      </c>
      <c r="AA270" s="180" t="s">
        <v>3328</v>
      </c>
      <c r="AB270" s="213" t="s">
        <v>3305</v>
      </c>
      <c r="AC270" s="137"/>
    </row>
    <row r="271" spans="1:29" ht="72" x14ac:dyDescent="0.2">
      <c r="A271" s="177">
        <v>269</v>
      </c>
      <c r="B271" s="140">
        <v>2</v>
      </c>
      <c r="C271" s="178" t="str">
        <f>IF(COUNTIF(Components!$E$4:$E$989,B271)&gt;0,INDEX(Components!$G$4:$G$989, MATCH(B271,Components!$E$4:$E$989, 0)),"Enter valid code to the left")</f>
        <v>General education quality</v>
      </c>
      <c r="D271" s="140">
        <v>2</v>
      </c>
      <c r="E271" s="178" t="str">
        <f t="array" ref="E271">IF(COUNTIFS(Components!$F$4:$F$989,D271,Components!$B$4:$B$989,B271)&gt;0,INDEX(Components!$G$4:$G$989, MATCH(B271&amp;D271,Components!$B$4:$B$989&amp;Components!$F$4:$F$989,0),0),"Enter the component code on the left")</f>
        <v>curriculum, teaching and learning materials</v>
      </c>
      <c r="F271" s="140">
        <v>2</v>
      </c>
      <c r="G271" s="178" t="str">
        <f t="array" ref="G271">IF(COUNTIFS(Components!$H$4:$H$989,F271, Components!$C$4:$C$989,D271,Components!$B$4:$B$989,B271)&gt;0,INDEX(Components!$I$4:$I$989, MATCH(B271&amp;D271&amp;F271,Components!$B$4:$B$989&amp;Components!$C$4:$C$989&amp;Components!$H$4:$H$989,0),0),"")</f>
        <v>teaching and learning materials</v>
      </c>
      <c r="H271" s="137" t="s">
        <v>1602</v>
      </c>
      <c r="I271" s="137" t="s">
        <v>1656</v>
      </c>
      <c r="J271" s="185" t="s">
        <v>1657</v>
      </c>
      <c r="K271" s="185" t="s">
        <v>1658</v>
      </c>
      <c r="L271" s="215"/>
      <c r="M271" s="215">
        <v>1</v>
      </c>
      <c r="N271" s="215"/>
      <c r="O271" s="215"/>
      <c r="P271" s="215"/>
      <c r="Q271" s="202">
        <f t="shared" si="30"/>
        <v>1</v>
      </c>
      <c r="R271" s="242">
        <v>200000</v>
      </c>
      <c r="S271" s="202">
        <f t="shared" si="31"/>
        <v>0</v>
      </c>
      <c r="T271" s="202">
        <f t="shared" si="32"/>
        <v>200000</v>
      </c>
      <c r="U271" s="202">
        <f t="shared" si="33"/>
        <v>0</v>
      </c>
      <c r="V271" s="202">
        <f t="shared" si="34"/>
        <v>0</v>
      </c>
      <c r="W271" s="202">
        <f t="shared" si="35"/>
        <v>0</v>
      </c>
      <c r="X271" s="202">
        <f t="shared" si="29"/>
        <v>200000</v>
      </c>
      <c r="Y271" s="180" t="s">
        <v>661</v>
      </c>
      <c r="Z271" s="216" t="str">
        <f>IF(Y271&gt;0,INDEX([11]KPI!$B$2:$B$61, MATCH(Y271,[11]KPI!$A$2:$A$61, 0)),"Enter KPI Reference No. to the left")</f>
        <v>Grade 2 students reaching 'Below Basic' or above proficiency in reading and comprehension, by language</v>
      </c>
      <c r="AA271" s="180" t="s">
        <v>3328</v>
      </c>
      <c r="AB271" s="213" t="s">
        <v>3305</v>
      </c>
      <c r="AC271" s="137" t="s">
        <v>1528</v>
      </c>
    </row>
    <row r="272" spans="1:29" ht="84" x14ac:dyDescent="0.2">
      <c r="A272" s="177">
        <v>270</v>
      </c>
      <c r="B272" s="140">
        <v>2</v>
      </c>
      <c r="C272" s="178" t="str">
        <f>IF(COUNTIF(Components!$E$4:$E$989,B272)&gt;0,INDEX(Components!$G$4:$G$989, MATCH(B272,Components!$E$4:$E$989, 0)),"Enter valid code to the left")</f>
        <v>General education quality</v>
      </c>
      <c r="D272" s="140">
        <v>2</v>
      </c>
      <c r="E272" s="178" t="str">
        <f t="array" ref="E272">IF(COUNTIFS(Components!$F$4:$F$989,D272,Components!$B$4:$B$989,B272)&gt;0,INDEX(Components!$G$4:$G$989, MATCH(B272&amp;D272,Components!$B$4:$B$989&amp;Components!$F$4:$F$989,0),0),"Enter the component code on the left")</f>
        <v>curriculum, teaching and learning materials</v>
      </c>
      <c r="F272" s="140">
        <v>2</v>
      </c>
      <c r="G272" s="178" t="str">
        <f t="array" ref="G272">IF(COUNTIFS(Components!$H$4:$H$989,F272, Components!$C$4:$C$989,D272,Components!$B$4:$B$989,B272)&gt;0,INDEX(Components!$I$4:$I$989, MATCH(B272&amp;D272&amp;F272,Components!$B$4:$B$989&amp;Components!$C$4:$C$989&amp;Components!$H$4:$H$989,0),0),"")</f>
        <v>teaching and learning materials</v>
      </c>
      <c r="H272" s="137" t="s">
        <v>1602</v>
      </c>
      <c r="I272" s="137" t="s">
        <v>1659</v>
      </c>
      <c r="J272" s="185" t="s">
        <v>1552</v>
      </c>
      <c r="K272" s="185" t="s">
        <v>1660</v>
      </c>
      <c r="L272" s="215"/>
      <c r="M272" s="215">
        <v>1</v>
      </c>
      <c r="N272" s="215"/>
      <c r="O272" s="215"/>
      <c r="P272" s="215"/>
      <c r="Q272" s="202">
        <f t="shared" si="30"/>
        <v>1</v>
      </c>
      <c r="R272" s="242">
        <v>1996000</v>
      </c>
      <c r="S272" s="202">
        <f t="shared" si="31"/>
        <v>0</v>
      </c>
      <c r="T272" s="202">
        <f t="shared" si="32"/>
        <v>1996000</v>
      </c>
      <c r="U272" s="202">
        <f t="shared" si="33"/>
        <v>0</v>
      </c>
      <c r="V272" s="202">
        <f t="shared" si="34"/>
        <v>0</v>
      </c>
      <c r="W272" s="202">
        <f t="shared" si="35"/>
        <v>0</v>
      </c>
      <c r="X272" s="202">
        <f t="shared" si="29"/>
        <v>1996000</v>
      </c>
      <c r="Y272" s="180" t="s">
        <v>663</v>
      </c>
      <c r="Z272" s="216" t="str">
        <f>IF(Y272&gt;0,INDEX([11]KPI!$B$2:$B$61, MATCH(Y272,[11]KPI!$A$2:$A$61, 0)),"Enter KPI Reference No. to the left")</f>
        <v>Students assessed reaching basic or above proficiency in the Early Grade Mathematics Assessment (EGMA) (%)</v>
      </c>
      <c r="AA272" s="180" t="s">
        <v>3328</v>
      </c>
      <c r="AB272" s="213" t="s">
        <v>3305</v>
      </c>
      <c r="AC272" s="137"/>
    </row>
    <row r="273" spans="1:29" ht="48" x14ac:dyDescent="0.2">
      <c r="A273" s="177">
        <v>271</v>
      </c>
      <c r="B273" s="140">
        <v>2</v>
      </c>
      <c r="C273" s="178" t="str">
        <f>IF(COUNTIF(Components!$E$4:$E$989,B273)&gt;0,INDEX(Components!$G$4:$G$989, MATCH(B273,Components!$E$4:$E$989, 0)),"Enter valid code to the left")</f>
        <v>General education quality</v>
      </c>
      <c r="D273" s="140">
        <v>2</v>
      </c>
      <c r="E273" s="178" t="str">
        <f t="array" ref="E273">IF(COUNTIFS(Components!$F$4:$F$989,D273,Components!$B$4:$B$989,B273)&gt;0,INDEX(Components!$G$4:$G$989, MATCH(B273&amp;D273,Components!$B$4:$B$989&amp;Components!$F$4:$F$989,0),0),"Enter the component code on the left")</f>
        <v>curriculum, teaching and learning materials</v>
      </c>
      <c r="F273" s="140">
        <v>2</v>
      </c>
      <c r="G273" s="178" t="str">
        <f t="array" ref="G273">IF(COUNTIFS(Components!$H$4:$H$989,F273, Components!$C$4:$C$989,D273,Components!$B$4:$B$989,B273)&gt;0,INDEX(Components!$I$4:$I$989, MATCH(B273&amp;D273&amp;F273,Components!$B$4:$B$989&amp;Components!$C$4:$C$989&amp;Components!$H$4:$H$989,0),0),"")</f>
        <v>teaching and learning materials</v>
      </c>
      <c r="H273" s="137" t="s">
        <v>1602</v>
      </c>
      <c r="I273" s="183" t="s">
        <v>1661</v>
      </c>
      <c r="J273" s="185"/>
      <c r="K273" s="185"/>
      <c r="L273" s="215"/>
      <c r="M273" s="215"/>
      <c r="N273" s="215"/>
      <c r="O273" s="215"/>
      <c r="P273" s="215"/>
      <c r="Q273" s="202">
        <f t="shared" si="30"/>
        <v>0</v>
      </c>
      <c r="R273" s="213"/>
      <c r="S273" s="202">
        <f t="shared" si="31"/>
        <v>0</v>
      </c>
      <c r="T273" s="202">
        <f t="shared" si="32"/>
        <v>0</v>
      </c>
      <c r="U273" s="202">
        <f t="shared" si="33"/>
        <v>0</v>
      </c>
      <c r="V273" s="202">
        <f t="shared" si="34"/>
        <v>0</v>
      </c>
      <c r="W273" s="202">
        <f t="shared" si="35"/>
        <v>0</v>
      </c>
      <c r="X273" s="202">
        <f t="shared" si="29"/>
        <v>0</v>
      </c>
      <c r="Y273" s="180"/>
      <c r="Z273" s="216" t="str">
        <f>IF(Y273&gt;0,INDEX([11]KPI!$B$2:$B$61, MATCH(Y273,[11]KPI!$A$2:$A$61, 0)),"Enter KPI Reference No. to the left")</f>
        <v>Enter KPI Reference No. to the left</v>
      </c>
      <c r="AA273" s="180"/>
      <c r="AB273" s="213"/>
      <c r="AC273" s="137"/>
    </row>
    <row r="274" spans="1:29" ht="48" x14ac:dyDescent="0.2">
      <c r="A274" s="177">
        <v>272</v>
      </c>
      <c r="B274" s="140">
        <v>2</v>
      </c>
      <c r="C274" s="178" t="str">
        <f>IF(COUNTIF(Components!$E$4:$E$989,B274)&gt;0,INDEX(Components!$G$4:$G$989, MATCH(B274,Components!$E$4:$E$989, 0)),"Enter valid code to the left")</f>
        <v>General education quality</v>
      </c>
      <c r="D274" s="140">
        <v>2</v>
      </c>
      <c r="E274" s="178" t="str">
        <f t="array" ref="E274">IF(COUNTIFS(Components!$F$4:$F$989,D274,Components!$B$4:$B$989,B274)&gt;0,INDEX(Components!$G$4:$G$989, MATCH(B274&amp;D274,Components!$B$4:$B$989&amp;Components!$F$4:$F$989,0),0),"Enter the component code on the left")</f>
        <v>curriculum, teaching and learning materials</v>
      </c>
      <c r="F274" s="140">
        <v>2</v>
      </c>
      <c r="G274" s="178" t="str">
        <f t="array" ref="G274">IF(COUNTIFS(Components!$H$4:$H$989,F274, Components!$C$4:$C$989,D274,Components!$B$4:$B$989,B274)&gt;0,INDEX(Components!$I$4:$I$989, MATCH(B274&amp;D274&amp;F274,Components!$B$4:$B$989&amp;Components!$C$4:$C$989&amp;Components!$H$4:$H$989,0),0),"")</f>
        <v>teaching and learning materials</v>
      </c>
      <c r="H274" s="137" t="s">
        <v>1602</v>
      </c>
      <c r="I274" s="137" t="s">
        <v>1662</v>
      </c>
      <c r="J274" s="185" t="s">
        <v>1663</v>
      </c>
      <c r="K274" s="185" t="s">
        <v>1664</v>
      </c>
      <c r="L274" s="215"/>
      <c r="M274" s="215"/>
      <c r="N274" s="241">
        <v>162000</v>
      </c>
      <c r="O274" s="215"/>
      <c r="P274" s="215"/>
      <c r="Q274" s="202">
        <f t="shared" si="30"/>
        <v>162000</v>
      </c>
      <c r="R274" s="213">
        <v>50</v>
      </c>
      <c r="S274" s="202">
        <f t="shared" si="31"/>
        <v>0</v>
      </c>
      <c r="T274" s="202">
        <f t="shared" si="32"/>
        <v>0</v>
      </c>
      <c r="U274" s="202">
        <f t="shared" si="33"/>
        <v>8100000</v>
      </c>
      <c r="V274" s="202">
        <f t="shared" si="34"/>
        <v>0</v>
      </c>
      <c r="W274" s="202">
        <f t="shared" si="35"/>
        <v>0</v>
      </c>
      <c r="X274" s="202">
        <f t="shared" si="29"/>
        <v>8100000</v>
      </c>
      <c r="Y274" s="180">
        <v>1.1000000000000001</v>
      </c>
      <c r="Z274" s="216" t="str">
        <f>IF(Y274&gt;0,INDEX([11]KPI!$B$2:$B$61, MATCH(Y274,[11]KPI!$A$2:$A$61, 0)),"Enter KPI Reference No. to the left")</f>
        <v>Government public expenditure on education and training</v>
      </c>
      <c r="AA274" s="180" t="s">
        <v>3304</v>
      </c>
      <c r="AB274" s="213" t="s">
        <v>3305</v>
      </c>
      <c r="AC274" s="137" t="s">
        <v>1528</v>
      </c>
    </row>
    <row r="275" spans="1:29" ht="48" x14ac:dyDescent="0.2">
      <c r="A275" s="177">
        <v>273</v>
      </c>
      <c r="B275" s="140">
        <v>2</v>
      </c>
      <c r="C275" s="178" t="str">
        <f>IF(COUNTIF(Components!$E$4:$E$989,B275)&gt;0,INDEX(Components!$G$4:$G$989, MATCH(B275,Components!$E$4:$E$989, 0)),"Enter valid code to the left")</f>
        <v>General education quality</v>
      </c>
      <c r="D275" s="140">
        <v>2</v>
      </c>
      <c r="E275" s="178" t="str">
        <f t="array" ref="E275">IF(COUNTIFS(Components!$F$4:$F$989,D275,Components!$B$4:$B$989,B275)&gt;0,INDEX(Components!$G$4:$G$989, MATCH(B275&amp;D275,Components!$B$4:$B$989&amp;Components!$F$4:$F$989,0),0),"Enter the component code on the left")</f>
        <v>curriculum, teaching and learning materials</v>
      </c>
      <c r="F275" s="140">
        <v>2</v>
      </c>
      <c r="G275" s="178" t="str">
        <f t="array" ref="G275">IF(COUNTIFS(Components!$H$4:$H$989,F275, Components!$C$4:$C$989,D275,Components!$B$4:$B$989,B275)&gt;0,INDEX(Components!$I$4:$I$989, MATCH(B275&amp;D275&amp;F275,Components!$B$4:$B$989&amp;Components!$C$4:$C$989&amp;Components!$H$4:$H$989,0),0),"")</f>
        <v>teaching and learning materials</v>
      </c>
      <c r="H275" s="137" t="s">
        <v>1602</v>
      </c>
      <c r="I275" s="137" t="s">
        <v>1665</v>
      </c>
      <c r="J275" s="185" t="s">
        <v>1666</v>
      </c>
      <c r="K275" s="185" t="s">
        <v>1667</v>
      </c>
      <c r="L275" s="215"/>
      <c r="M275" s="215"/>
      <c r="N275" s="241">
        <v>321000</v>
      </c>
      <c r="O275" s="215"/>
      <c r="P275" s="215"/>
      <c r="Q275" s="202">
        <f t="shared" si="30"/>
        <v>321000</v>
      </c>
      <c r="R275" s="213">
        <v>50</v>
      </c>
      <c r="S275" s="202">
        <f t="shared" si="31"/>
        <v>0</v>
      </c>
      <c r="T275" s="202">
        <f t="shared" si="32"/>
        <v>0</v>
      </c>
      <c r="U275" s="202">
        <f t="shared" si="33"/>
        <v>16050000</v>
      </c>
      <c r="V275" s="202">
        <f t="shared" si="34"/>
        <v>0</v>
      </c>
      <c r="W275" s="202">
        <f t="shared" si="35"/>
        <v>0</v>
      </c>
      <c r="X275" s="202">
        <f t="shared" si="29"/>
        <v>16050000</v>
      </c>
      <c r="Y275" s="180">
        <v>1.1000000000000001</v>
      </c>
      <c r="Z275" s="216" t="str">
        <f>IF(Y275&gt;0,INDEX([11]KPI!$B$2:$B$61, MATCH(Y275,[11]KPI!$A$2:$A$61, 0)),"Enter KPI Reference No. to the left")</f>
        <v>Government public expenditure on education and training</v>
      </c>
      <c r="AA275" s="180" t="s">
        <v>3334</v>
      </c>
      <c r="AB275" s="213" t="s">
        <v>3305</v>
      </c>
      <c r="AC275" s="137" t="s">
        <v>1528</v>
      </c>
    </row>
    <row r="276" spans="1:29" ht="48" x14ac:dyDescent="0.2">
      <c r="A276" s="177">
        <v>274</v>
      </c>
      <c r="B276" s="140">
        <v>2</v>
      </c>
      <c r="C276" s="178" t="str">
        <f>IF(COUNTIF(Components!$E$4:$E$989,B276)&gt;0,INDEX(Components!$G$4:$G$989, MATCH(B276,Components!$E$4:$E$989, 0)),"Enter valid code to the left")</f>
        <v>General education quality</v>
      </c>
      <c r="D276" s="140">
        <v>2</v>
      </c>
      <c r="E276" s="178" t="str">
        <f t="array" ref="E276">IF(COUNTIFS(Components!$F$4:$F$989,D276,Components!$B$4:$B$989,B276)&gt;0,INDEX(Components!$G$4:$G$989, MATCH(B276&amp;D276,Components!$B$4:$B$989&amp;Components!$F$4:$F$989,0),0),"Enter the component code on the left")</f>
        <v>curriculum, teaching and learning materials</v>
      </c>
      <c r="F276" s="140">
        <v>2</v>
      </c>
      <c r="G276" s="178" t="str">
        <f t="array" ref="G276">IF(COUNTIFS(Components!$H$4:$H$989,F276, Components!$C$4:$C$989,D276,Components!$B$4:$B$989,B276)&gt;0,INDEX(Components!$I$4:$I$989, MATCH(B276&amp;D276&amp;F276,Components!$B$4:$B$989&amp;Components!$C$4:$C$989&amp;Components!$H$4:$H$989,0),0),"")</f>
        <v>teaching and learning materials</v>
      </c>
      <c r="H276" s="137" t="s">
        <v>1602</v>
      </c>
      <c r="I276" s="183" t="s">
        <v>1668</v>
      </c>
      <c r="J276" s="185"/>
      <c r="K276" s="185"/>
      <c r="L276" s="215"/>
      <c r="M276" s="215"/>
      <c r="N276" s="215"/>
      <c r="O276" s="215"/>
      <c r="P276" s="215"/>
      <c r="Q276" s="202">
        <f t="shared" si="30"/>
        <v>0</v>
      </c>
      <c r="R276" s="213"/>
      <c r="S276" s="202">
        <f t="shared" si="31"/>
        <v>0</v>
      </c>
      <c r="T276" s="202">
        <f t="shared" si="32"/>
        <v>0</v>
      </c>
      <c r="U276" s="202">
        <f t="shared" si="33"/>
        <v>0</v>
      </c>
      <c r="V276" s="202">
        <f t="shared" si="34"/>
        <v>0</v>
      </c>
      <c r="W276" s="202">
        <f t="shared" si="35"/>
        <v>0</v>
      </c>
      <c r="X276" s="202">
        <f t="shared" si="29"/>
        <v>0</v>
      </c>
      <c r="Y276" s="180"/>
      <c r="Z276" s="216" t="str">
        <f>IF(Y276&gt;0,INDEX([11]KPI!$B$2:$B$61, MATCH(Y276,[11]KPI!$A$2:$A$61, 0)),"Enter KPI Reference No. to the left")</f>
        <v>Enter KPI Reference No. to the left</v>
      </c>
      <c r="AA276" s="180"/>
      <c r="AB276" s="213"/>
      <c r="AC276" s="137"/>
    </row>
    <row r="277" spans="1:29" s="188" customFormat="1" ht="48" x14ac:dyDescent="0.2">
      <c r="A277" s="177">
        <v>275</v>
      </c>
      <c r="B277" s="140">
        <v>2</v>
      </c>
      <c r="C277" s="178" t="str">
        <f>IF(COUNTIF(Components!$E$4:$E$989,B277)&gt;0,INDEX(Components!$G$4:$G$989, MATCH(B277,Components!$E$4:$E$989, 0)),"Enter valid code to the left")</f>
        <v>General education quality</v>
      </c>
      <c r="D277" s="140">
        <v>2</v>
      </c>
      <c r="E277" s="178" t="str">
        <f t="array" ref="E277">IF(COUNTIFS(Components!$F$4:$F$989,D277,Components!$B$4:$B$989,B277)&gt;0,INDEX(Components!$G$4:$G$989, MATCH(B277&amp;D277,Components!$B$4:$B$989&amp;Components!$F$4:$F$989,0),0),"Enter the component code on the left")</f>
        <v>curriculum, teaching and learning materials</v>
      </c>
      <c r="F277" s="140">
        <v>2</v>
      </c>
      <c r="G277" s="178" t="str">
        <f t="array" ref="G277">IF(COUNTIFS(Components!$H$4:$H$989,F277, Components!$C$4:$C$989,D277,Components!$B$4:$B$989,B277)&gt;0,INDEX(Components!$I$4:$I$989, MATCH(B277&amp;D277&amp;F277,Components!$B$4:$B$989&amp;Components!$C$4:$C$989&amp;Components!$H$4:$H$989,0),0),"")</f>
        <v>teaching and learning materials</v>
      </c>
      <c r="H277" s="137" t="s">
        <v>1602</v>
      </c>
      <c r="I277" s="137" t="s">
        <v>1669</v>
      </c>
      <c r="J277" s="185" t="s">
        <v>1670</v>
      </c>
      <c r="K277" s="185" t="s">
        <v>1671</v>
      </c>
      <c r="L277" s="215"/>
      <c r="M277" s="215"/>
      <c r="N277" s="215">
        <v>1</v>
      </c>
      <c r="O277" s="215"/>
      <c r="P277" s="215"/>
      <c r="Q277" s="202">
        <f t="shared" si="30"/>
        <v>1</v>
      </c>
      <c r="R277" s="242">
        <v>2000000</v>
      </c>
      <c r="S277" s="202">
        <f t="shared" si="31"/>
        <v>0</v>
      </c>
      <c r="T277" s="202">
        <f t="shared" si="32"/>
        <v>0</v>
      </c>
      <c r="U277" s="202">
        <f t="shared" si="33"/>
        <v>2000000</v>
      </c>
      <c r="V277" s="202">
        <f t="shared" si="34"/>
        <v>0</v>
      </c>
      <c r="W277" s="202">
        <f t="shared" si="35"/>
        <v>0</v>
      </c>
      <c r="X277" s="202">
        <f t="shared" si="29"/>
        <v>2000000</v>
      </c>
      <c r="Y277" s="180" t="s">
        <v>659</v>
      </c>
      <c r="Z277" s="216" t="str">
        <f>IF(Y277&gt;0,INDEX([11]KPI!$B$2:$B$61, MATCH(Y277,[11]KPI!$A$2:$A$61, 0)),"Enter KPI Reference No. to the left")</f>
        <v>Enrolment rate of children with SNE, Grades 9-12</v>
      </c>
      <c r="AA277" s="180" t="s">
        <v>1032</v>
      </c>
      <c r="AB277" s="213" t="s">
        <v>3305</v>
      </c>
      <c r="AC277" s="137" t="s">
        <v>1528</v>
      </c>
    </row>
    <row r="278" spans="1:29" s="188" customFormat="1" ht="48" x14ac:dyDescent="0.2">
      <c r="A278" s="177">
        <v>276</v>
      </c>
      <c r="B278" s="140">
        <v>2</v>
      </c>
      <c r="C278" s="178" t="str">
        <f>IF(COUNTIF(Components!$E$4:$E$989,B278)&gt;0,INDEX(Components!$G$4:$G$989, MATCH(B278,Components!$E$4:$E$989, 0)),"Enter valid code to the left")</f>
        <v>General education quality</v>
      </c>
      <c r="D278" s="140">
        <v>2</v>
      </c>
      <c r="E278" s="178" t="str">
        <f t="array" ref="E278">IF(COUNTIFS(Components!$F$4:$F$989,D278,Components!$B$4:$B$989,B278)&gt;0,INDEX(Components!$G$4:$G$989, MATCH(B278&amp;D278,Components!$B$4:$B$989&amp;Components!$F$4:$F$989,0),0),"Enter the component code on the left")</f>
        <v>curriculum, teaching and learning materials</v>
      </c>
      <c r="F278" s="140">
        <v>2</v>
      </c>
      <c r="G278" s="178" t="str">
        <f t="array" ref="G278">IF(COUNTIFS(Components!$H$4:$H$989,F278, Components!$C$4:$C$989,D278,Components!$B$4:$B$989,B278)&gt;0,INDEX(Components!$I$4:$I$989, MATCH(B278&amp;D278&amp;F278,Components!$B$4:$B$989&amp;Components!$C$4:$C$989&amp;Components!$H$4:$H$989,0),0),"")</f>
        <v>teaching and learning materials</v>
      </c>
      <c r="H278" s="137" t="s">
        <v>1602</v>
      </c>
      <c r="I278" s="137" t="s">
        <v>1672</v>
      </c>
      <c r="J278" s="185" t="s">
        <v>1673</v>
      </c>
      <c r="K278" s="185" t="s">
        <v>1674</v>
      </c>
      <c r="L278" s="215"/>
      <c r="M278" s="215"/>
      <c r="N278" s="241">
        <v>20000</v>
      </c>
      <c r="O278" s="215"/>
      <c r="P278" s="215"/>
      <c r="Q278" s="202">
        <f t="shared" si="30"/>
        <v>20000</v>
      </c>
      <c r="R278" s="242">
        <v>200</v>
      </c>
      <c r="S278" s="202">
        <f t="shared" si="31"/>
        <v>0</v>
      </c>
      <c r="T278" s="202">
        <f t="shared" si="32"/>
        <v>0</v>
      </c>
      <c r="U278" s="202">
        <f t="shared" si="33"/>
        <v>4000000</v>
      </c>
      <c r="V278" s="202">
        <f t="shared" si="34"/>
        <v>0</v>
      </c>
      <c r="W278" s="202">
        <f t="shared" si="35"/>
        <v>0</v>
      </c>
      <c r="X278" s="202">
        <f t="shared" si="29"/>
        <v>4000000</v>
      </c>
      <c r="Y278" s="180" t="s">
        <v>659</v>
      </c>
      <c r="Z278" s="216" t="str">
        <f>IF(Y278&gt;0,INDEX([11]KPI!$B$2:$B$61, MATCH(Y278,[11]KPI!$A$2:$A$61, 0)),"Enter KPI Reference No. to the left")</f>
        <v>Enrolment rate of children with SNE, Grades 9-12</v>
      </c>
      <c r="AA278" s="180" t="s">
        <v>1032</v>
      </c>
      <c r="AB278" s="213" t="s">
        <v>3305</v>
      </c>
      <c r="AC278" s="137" t="s">
        <v>1528</v>
      </c>
    </row>
    <row r="279" spans="1:29" ht="72" x14ac:dyDescent="0.2">
      <c r="A279" s="177">
        <v>277</v>
      </c>
      <c r="B279" s="140">
        <v>2</v>
      </c>
      <c r="C279" s="178" t="str">
        <f>IF(COUNTIF(Components!$E$4:$E$989,B279)&gt;0,INDEX(Components!$G$4:$G$989, MATCH(B279,Components!$E$4:$E$989, 0)),"Enter valid code to the left")</f>
        <v>General education quality</v>
      </c>
      <c r="D279" s="140">
        <v>2</v>
      </c>
      <c r="E279" s="178" t="str">
        <f t="array" ref="E279">IF(COUNTIFS(Components!$F$4:$F$989,D279,Components!$B$4:$B$989,B279)&gt;0,INDEX(Components!$G$4:$G$989, MATCH(B279&amp;D279,Components!$B$4:$B$989&amp;Components!$F$4:$F$989,0),0),"Enter the component code on the left")</f>
        <v>curriculum, teaching and learning materials</v>
      </c>
      <c r="F279" s="140">
        <v>2</v>
      </c>
      <c r="G279" s="178" t="str">
        <f t="array" ref="G279">IF(COUNTIFS(Components!$H$4:$H$989,F279, Components!$C$4:$C$989,D279,Components!$B$4:$B$989,B279)&gt;0,INDEX(Components!$I$4:$I$989, MATCH(B279&amp;D279&amp;F279,Components!$B$4:$B$989&amp;Components!$C$4:$C$989&amp;Components!$H$4:$H$989,0),0),"")</f>
        <v>teaching and learning materials</v>
      </c>
      <c r="H279" s="137" t="s">
        <v>1602</v>
      </c>
      <c r="I279" s="137" t="s">
        <v>1675</v>
      </c>
      <c r="J279" s="185" t="s">
        <v>1552</v>
      </c>
      <c r="K279" s="185" t="s">
        <v>1676</v>
      </c>
      <c r="L279" s="215"/>
      <c r="M279" s="241">
        <v>60000</v>
      </c>
      <c r="N279" s="215"/>
      <c r="O279" s="215"/>
      <c r="P279" s="215"/>
      <c r="Q279" s="202">
        <f t="shared" si="30"/>
        <v>60000</v>
      </c>
      <c r="R279" s="213">
        <v>1744</v>
      </c>
      <c r="S279" s="202">
        <f t="shared" si="31"/>
        <v>0</v>
      </c>
      <c r="T279" s="202">
        <f t="shared" si="32"/>
        <v>104640000</v>
      </c>
      <c r="U279" s="202">
        <f t="shared" si="33"/>
        <v>0</v>
      </c>
      <c r="V279" s="202">
        <f t="shared" si="34"/>
        <v>0</v>
      </c>
      <c r="W279" s="202">
        <f t="shared" si="35"/>
        <v>0</v>
      </c>
      <c r="X279" s="202">
        <f t="shared" si="29"/>
        <v>104640000</v>
      </c>
      <c r="Y279" s="180" t="s">
        <v>659</v>
      </c>
      <c r="Z279" s="216" t="str">
        <f>IF(Y279&gt;0,INDEX([11]KPI!$B$2:$B$61, MATCH(Y279,[11]KPI!$A$2:$A$61, 0)),"Enter KPI Reference No. to the left")</f>
        <v>Enrolment rate of children with SNE, Grades 9-12</v>
      </c>
      <c r="AA279" s="180" t="s">
        <v>3267</v>
      </c>
      <c r="AB279" s="213" t="s">
        <v>3305</v>
      </c>
      <c r="AC279" s="137"/>
    </row>
    <row r="280" spans="1:29" s="188" customFormat="1" ht="48" x14ac:dyDescent="0.2">
      <c r="A280" s="177">
        <v>278</v>
      </c>
      <c r="B280" s="140">
        <v>2</v>
      </c>
      <c r="C280" s="178" t="str">
        <f>IF(COUNTIF(Components!$E$4:$E$989,B280)&gt;0,INDEX(Components!$G$4:$G$989, MATCH(B280,Components!$E$4:$E$989, 0)),"Enter valid code to the left")</f>
        <v>General education quality</v>
      </c>
      <c r="D280" s="140">
        <v>2</v>
      </c>
      <c r="E280" s="178" t="str">
        <f t="array" ref="E280">IF(COUNTIFS(Components!$F$4:$F$989,D280,Components!$B$4:$B$989,B280)&gt;0,INDEX(Components!$G$4:$G$989, MATCH(B280&amp;D280,Components!$B$4:$B$989&amp;Components!$F$4:$F$989,0),0),"Enter the component code on the left")</f>
        <v>curriculum, teaching and learning materials</v>
      </c>
      <c r="F280" s="140">
        <v>2</v>
      </c>
      <c r="G280" s="178" t="str">
        <f t="array" ref="G280">IF(COUNTIFS(Components!$H$4:$H$989,F280, Components!$C$4:$C$989,D280,Components!$B$4:$B$989,B280)&gt;0,INDEX(Components!$I$4:$I$989, MATCH(B280&amp;D280&amp;F280,Components!$B$4:$B$989&amp;Components!$C$4:$C$989&amp;Components!$H$4:$H$989,0),0),"")</f>
        <v>teaching and learning materials</v>
      </c>
      <c r="H280" s="137" t="s">
        <v>1602</v>
      </c>
      <c r="I280" s="137" t="s">
        <v>1677</v>
      </c>
      <c r="J280" s="185" t="s">
        <v>1552</v>
      </c>
      <c r="K280" s="185" t="s">
        <v>1678</v>
      </c>
      <c r="L280" s="215"/>
      <c r="M280" s="241"/>
      <c r="N280" s="241">
        <v>20000</v>
      </c>
      <c r="O280" s="215"/>
      <c r="P280" s="215"/>
      <c r="Q280" s="202">
        <f t="shared" si="30"/>
        <v>20000</v>
      </c>
      <c r="R280" s="213">
        <v>200</v>
      </c>
      <c r="S280" s="202">
        <f t="shared" si="31"/>
        <v>0</v>
      </c>
      <c r="T280" s="202">
        <f t="shared" si="32"/>
        <v>0</v>
      </c>
      <c r="U280" s="202">
        <f t="shared" si="33"/>
        <v>4000000</v>
      </c>
      <c r="V280" s="202">
        <f t="shared" si="34"/>
        <v>0</v>
      </c>
      <c r="W280" s="202">
        <f t="shared" si="35"/>
        <v>0</v>
      </c>
      <c r="X280" s="202">
        <f t="shared" si="29"/>
        <v>4000000</v>
      </c>
      <c r="Y280" s="180" t="s">
        <v>659</v>
      </c>
      <c r="Z280" s="216" t="str">
        <f>IF(Y280&gt;0,INDEX([11]KPI!$B$2:$B$61, MATCH(Y280,[11]KPI!$A$2:$A$61, 0)),"Enter KPI Reference No. to the left")</f>
        <v>Enrolment rate of children with SNE, Grades 9-12</v>
      </c>
      <c r="AA280" s="180" t="s">
        <v>1032</v>
      </c>
      <c r="AB280" s="213" t="s">
        <v>3305</v>
      </c>
      <c r="AC280" s="137" t="s">
        <v>1528</v>
      </c>
    </row>
    <row r="281" spans="1:29" s="188" customFormat="1" ht="48" x14ac:dyDescent="0.2">
      <c r="A281" s="177">
        <v>279</v>
      </c>
      <c r="B281" s="140">
        <v>2</v>
      </c>
      <c r="C281" s="178" t="str">
        <f>IF(COUNTIF(Components!$E$4:$E$989,B281)&gt;0,INDEX(Components!$G$4:$G$989, MATCH(B281,Components!$E$4:$E$989, 0)),"Enter valid code to the left")</f>
        <v>General education quality</v>
      </c>
      <c r="D281" s="140">
        <v>2</v>
      </c>
      <c r="E281" s="178" t="str">
        <f t="array" ref="E281">IF(COUNTIFS(Components!$F$4:$F$989,D281,Components!$B$4:$B$989,B281)&gt;0,INDEX(Components!$G$4:$G$989, MATCH(B281&amp;D281,Components!$B$4:$B$989&amp;Components!$F$4:$F$989,0),0),"Enter the component code on the left")</f>
        <v>curriculum, teaching and learning materials</v>
      </c>
      <c r="F281" s="140">
        <v>2</v>
      </c>
      <c r="G281" s="178" t="str">
        <f t="array" ref="G281">IF(COUNTIFS(Components!$H$4:$H$989,F281, Components!$C$4:$C$989,D281,Components!$B$4:$B$989,B281)&gt;0,INDEX(Components!$I$4:$I$989, MATCH(B281&amp;D281&amp;F281,Components!$B$4:$B$989&amp;Components!$C$4:$C$989&amp;Components!$H$4:$H$989,0),0),"")</f>
        <v>teaching and learning materials</v>
      </c>
      <c r="H281" s="137" t="s">
        <v>1602</v>
      </c>
      <c r="I281" s="137" t="s">
        <v>1679</v>
      </c>
      <c r="J281" s="185" t="s">
        <v>1680</v>
      </c>
      <c r="K281" s="185" t="s">
        <v>1681</v>
      </c>
      <c r="L281" s="215"/>
      <c r="M281" s="241"/>
      <c r="N281" s="241">
        <v>20000</v>
      </c>
      <c r="O281" s="215"/>
      <c r="P281" s="215"/>
      <c r="Q281" s="202">
        <f t="shared" si="30"/>
        <v>20000</v>
      </c>
      <c r="R281" s="213">
        <v>200</v>
      </c>
      <c r="S281" s="202">
        <f t="shared" si="31"/>
        <v>0</v>
      </c>
      <c r="T281" s="202">
        <f t="shared" si="32"/>
        <v>0</v>
      </c>
      <c r="U281" s="202">
        <f t="shared" si="33"/>
        <v>4000000</v>
      </c>
      <c r="V281" s="202">
        <f t="shared" si="34"/>
        <v>0</v>
      </c>
      <c r="W281" s="202">
        <f t="shared" si="35"/>
        <v>0</v>
      </c>
      <c r="X281" s="202">
        <f t="shared" si="29"/>
        <v>4000000</v>
      </c>
      <c r="Y281" s="180" t="s">
        <v>659</v>
      </c>
      <c r="Z281" s="216" t="str">
        <f>IF(Y281&gt;0,INDEX([11]KPI!$B$2:$B$61, MATCH(Y281,[11]KPI!$A$2:$A$61, 0)),"Enter KPI Reference No. to the left")</f>
        <v>Enrolment rate of children with SNE, Grades 9-12</v>
      </c>
      <c r="AA281" s="180" t="s">
        <v>1032</v>
      </c>
      <c r="AB281" s="213" t="s">
        <v>3305</v>
      </c>
      <c r="AC281" s="137" t="s">
        <v>1528</v>
      </c>
    </row>
    <row r="282" spans="1:29" ht="48" x14ac:dyDescent="0.2">
      <c r="A282" s="177">
        <v>280</v>
      </c>
      <c r="B282" s="140">
        <v>2</v>
      </c>
      <c r="C282" s="178" t="str">
        <f>IF(COUNTIF(Components!$E$4:$E$989,B282)&gt;0,INDEX(Components!$G$4:$G$989, MATCH(B282,Components!$E$4:$E$989, 0)),"Enter valid code to the left")</f>
        <v>General education quality</v>
      </c>
      <c r="D282" s="140">
        <v>2</v>
      </c>
      <c r="E282" s="178" t="str">
        <f t="array" ref="E282">IF(COUNTIFS(Components!$F$4:$F$989,D282,Components!$B$4:$B$989,B282)&gt;0,INDEX(Components!$G$4:$G$989, MATCH(B282&amp;D282,Components!$B$4:$B$989&amp;Components!$F$4:$F$989,0),0),"Enter the component code on the left")</f>
        <v>curriculum, teaching and learning materials</v>
      </c>
      <c r="F282" s="140">
        <v>2</v>
      </c>
      <c r="G282" s="178" t="str">
        <f t="array" ref="G282">IF(COUNTIFS(Components!$H$4:$H$989,F282, Components!$C$4:$C$989,D282,Components!$B$4:$B$989,B282)&gt;0,INDEX(Components!$I$4:$I$989, MATCH(B282&amp;D282&amp;F282,Components!$B$4:$B$989&amp;Components!$C$4:$C$989&amp;Components!$H$4:$H$989,0),0),"")</f>
        <v>teaching and learning materials</v>
      </c>
      <c r="H282" s="137" t="s">
        <v>1602</v>
      </c>
      <c r="I282" s="137" t="s">
        <v>1682</v>
      </c>
      <c r="J282" s="185" t="s">
        <v>1552</v>
      </c>
      <c r="K282" s="185" t="s">
        <v>1683</v>
      </c>
      <c r="L282" s="215">
        <v>8</v>
      </c>
      <c r="M282" s="241"/>
      <c r="N282" s="215"/>
      <c r="O282" s="215"/>
      <c r="P282" s="215"/>
      <c r="Q282" s="202">
        <f t="shared" si="30"/>
        <v>8</v>
      </c>
      <c r="R282" s="242">
        <v>237500</v>
      </c>
      <c r="S282" s="202">
        <f t="shared" si="31"/>
        <v>1900000</v>
      </c>
      <c r="T282" s="202">
        <f t="shared" si="32"/>
        <v>0</v>
      </c>
      <c r="U282" s="202">
        <f t="shared" si="33"/>
        <v>0</v>
      </c>
      <c r="V282" s="202">
        <f t="shared" si="34"/>
        <v>0</v>
      </c>
      <c r="W282" s="202">
        <f t="shared" si="35"/>
        <v>0</v>
      </c>
      <c r="X282" s="202">
        <f t="shared" si="29"/>
        <v>1900000</v>
      </c>
      <c r="Y282" s="180" t="s">
        <v>659</v>
      </c>
      <c r="Z282" s="216" t="str">
        <f>IF(Y282&gt;0,INDEX([11]KPI!$B$2:$B$61, MATCH(Y282,[11]KPI!$A$2:$A$61, 0)),"Enter KPI Reference No. to the left")</f>
        <v>Enrolment rate of children with SNE, Grades 9-12</v>
      </c>
      <c r="AA282" s="180" t="s">
        <v>3304</v>
      </c>
      <c r="AB282" s="213" t="s">
        <v>3305</v>
      </c>
      <c r="AC282" s="137" t="s">
        <v>1528</v>
      </c>
    </row>
    <row r="283" spans="1:29" ht="48" x14ac:dyDescent="0.2">
      <c r="A283" s="177">
        <v>281</v>
      </c>
      <c r="B283" s="140">
        <v>2</v>
      </c>
      <c r="C283" s="178" t="str">
        <f>IF(COUNTIF(Components!$E$4:$E$989,B283)&gt;0,INDEX(Components!$G$4:$G$989, MATCH(B283,Components!$E$4:$E$989, 0)),"Enter valid code to the left")</f>
        <v>General education quality</v>
      </c>
      <c r="D283" s="140">
        <v>2</v>
      </c>
      <c r="E283" s="178" t="str">
        <f t="array" ref="E283">IF(COUNTIFS(Components!$F$4:$F$989,D283,Components!$B$4:$B$989,B283)&gt;0,INDEX(Components!$G$4:$G$989, MATCH(B283&amp;D283,Components!$B$4:$B$989&amp;Components!$F$4:$F$989,0),0),"Enter the component code on the left")</f>
        <v>curriculum, teaching and learning materials</v>
      </c>
      <c r="F283" s="140">
        <v>2</v>
      </c>
      <c r="G283" s="178" t="str">
        <f t="array" ref="G283">IF(COUNTIFS(Components!$H$4:$H$989,F283, Components!$C$4:$C$989,D283,Components!$B$4:$B$989,B283)&gt;0,INDEX(Components!$I$4:$I$989, MATCH(B283&amp;D283&amp;F283,Components!$B$4:$B$989&amp;Components!$C$4:$C$989&amp;Components!$H$4:$H$989,0),0),"")</f>
        <v>teaching and learning materials</v>
      </c>
      <c r="H283" s="137" t="s">
        <v>1602</v>
      </c>
      <c r="I283" s="137" t="s">
        <v>1684</v>
      </c>
      <c r="J283" s="185" t="s">
        <v>1552</v>
      </c>
      <c r="K283" s="185" t="s">
        <v>1674</v>
      </c>
      <c r="L283" s="215"/>
      <c r="M283" s="215"/>
      <c r="N283" s="215">
        <v>1</v>
      </c>
      <c r="O283" s="215"/>
      <c r="P283" s="215"/>
      <c r="Q283" s="202">
        <f t="shared" si="30"/>
        <v>1</v>
      </c>
      <c r="R283" s="242">
        <v>300000</v>
      </c>
      <c r="S283" s="202">
        <f t="shared" si="31"/>
        <v>0</v>
      </c>
      <c r="T283" s="202">
        <f t="shared" si="32"/>
        <v>0</v>
      </c>
      <c r="U283" s="202">
        <f t="shared" si="33"/>
        <v>300000</v>
      </c>
      <c r="V283" s="202">
        <f t="shared" si="34"/>
        <v>0</v>
      </c>
      <c r="W283" s="202">
        <f t="shared" si="35"/>
        <v>0</v>
      </c>
      <c r="X283" s="202">
        <f t="shared" si="29"/>
        <v>300000</v>
      </c>
      <c r="Y283" s="180" t="s">
        <v>659</v>
      </c>
      <c r="Z283" s="216" t="str">
        <f>IF(Y283&gt;0,INDEX([11]KPI!$B$2:$B$61, MATCH(Y283,[11]KPI!$A$2:$A$61, 0)),"Enter KPI Reference No. to the left")</f>
        <v>Enrolment rate of children with SNE, Grades 9-12</v>
      </c>
      <c r="AA283" s="180" t="s">
        <v>1685</v>
      </c>
      <c r="AB283" s="213" t="s">
        <v>3305</v>
      </c>
      <c r="AC283" s="137" t="s">
        <v>1528</v>
      </c>
    </row>
    <row r="284" spans="1:29" ht="48" x14ac:dyDescent="0.2">
      <c r="A284" s="177">
        <v>282</v>
      </c>
      <c r="B284" s="140">
        <v>2</v>
      </c>
      <c r="C284" s="178" t="str">
        <f>IF(COUNTIF(Components!$E$4:$E$989,B284)&gt;0,INDEX(Components!$G$4:$G$989, MATCH(B284,Components!$E$4:$E$989, 0)),"Enter valid code to the left")</f>
        <v>General education quality</v>
      </c>
      <c r="D284" s="140">
        <v>2</v>
      </c>
      <c r="E284" s="178" t="str">
        <f t="array" ref="E284">IF(COUNTIFS(Components!$F$4:$F$989,D284,Components!$B$4:$B$989,B284)&gt;0,INDEX(Components!$G$4:$G$989, MATCH(B284&amp;D284,Components!$B$4:$B$989&amp;Components!$F$4:$F$989,0),0),"Enter the component code on the left")</f>
        <v>curriculum, teaching and learning materials</v>
      </c>
      <c r="F284" s="140">
        <v>2</v>
      </c>
      <c r="G284" s="178" t="str">
        <f t="array" ref="G284">IF(COUNTIFS(Components!$H$4:$H$989,F284, Components!$C$4:$C$989,D284,Components!$B$4:$B$989,B284)&gt;0,INDEX(Components!$I$4:$I$989, MATCH(B284&amp;D284&amp;F284,Components!$B$4:$B$989&amp;Components!$C$4:$C$989&amp;Components!$H$4:$H$989,0),0),"")</f>
        <v>teaching and learning materials</v>
      </c>
      <c r="H284" s="137" t="s">
        <v>1602</v>
      </c>
      <c r="I284" s="137" t="s">
        <v>1686</v>
      </c>
      <c r="J284" s="185" t="s">
        <v>1552</v>
      </c>
      <c r="K284" s="185" t="s">
        <v>1674</v>
      </c>
      <c r="L284" s="215"/>
      <c r="M284" s="215">
        <v>1</v>
      </c>
      <c r="N284" s="215"/>
      <c r="O284" s="215"/>
      <c r="P284" s="215"/>
      <c r="Q284" s="202">
        <f t="shared" si="30"/>
        <v>1</v>
      </c>
      <c r="R284" s="242">
        <v>300000</v>
      </c>
      <c r="S284" s="202">
        <f t="shared" si="31"/>
        <v>0</v>
      </c>
      <c r="T284" s="202">
        <f t="shared" si="32"/>
        <v>300000</v>
      </c>
      <c r="U284" s="202">
        <f t="shared" si="33"/>
        <v>0</v>
      </c>
      <c r="V284" s="202">
        <f t="shared" si="34"/>
        <v>0</v>
      </c>
      <c r="W284" s="202">
        <f t="shared" si="35"/>
        <v>0</v>
      </c>
      <c r="X284" s="202">
        <f t="shared" si="29"/>
        <v>300000</v>
      </c>
      <c r="Y284" s="180" t="s">
        <v>659</v>
      </c>
      <c r="Z284" s="216" t="str">
        <f>IF(Y284&gt;0,INDEX([11]KPI!$B$2:$B$61, MATCH(Y284,[11]KPI!$A$2:$A$61, 0)),"Enter KPI Reference No. to the left")</f>
        <v>Enrolment rate of children with SNE, Grades 9-12</v>
      </c>
      <c r="AA284" s="180" t="s">
        <v>3304</v>
      </c>
      <c r="AB284" s="213" t="s">
        <v>3305</v>
      </c>
      <c r="AC284" s="137"/>
    </row>
    <row r="285" spans="1:29" ht="48" x14ac:dyDescent="0.2">
      <c r="A285" s="177">
        <v>283</v>
      </c>
      <c r="B285" s="140">
        <v>2</v>
      </c>
      <c r="C285" s="178" t="str">
        <f>IF(COUNTIF(Components!$E$4:$E$989,B285)&gt;0,INDEX(Components!$G$4:$G$989, MATCH(B285,Components!$E$4:$E$989, 0)),"Enter valid code to the left")</f>
        <v>General education quality</v>
      </c>
      <c r="D285" s="140">
        <v>2</v>
      </c>
      <c r="E285" s="178" t="str">
        <f t="array" ref="E285">IF(COUNTIFS(Components!$F$4:$F$989,D285,Components!$B$4:$B$989,B285)&gt;0,INDEX(Components!$G$4:$G$989, MATCH(B285&amp;D285,Components!$B$4:$B$989&amp;Components!$F$4:$F$989,0),0),"Enter the component code on the left")</f>
        <v>curriculum, teaching and learning materials</v>
      </c>
      <c r="F285" s="140">
        <v>2</v>
      </c>
      <c r="G285" s="178" t="str">
        <f t="array" ref="G285">IF(COUNTIFS(Components!$H$4:$H$989,F285, Components!$C$4:$C$989,D285,Components!$B$4:$B$989,B285)&gt;0,INDEX(Components!$I$4:$I$989, MATCH(B285&amp;D285&amp;F285,Components!$B$4:$B$989&amp;Components!$C$4:$C$989&amp;Components!$H$4:$H$989,0),0),"")</f>
        <v>teaching and learning materials</v>
      </c>
      <c r="H285" s="137" t="s">
        <v>1602</v>
      </c>
      <c r="I285" s="137" t="s">
        <v>1687</v>
      </c>
      <c r="J285" s="185" t="s">
        <v>1552</v>
      </c>
      <c r="K285" s="185" t="s">
        <v>1683</v>
      </c>
      <c r="L285" s="215"/>
      <c r="M285" s="215">
        <v>1</v>
      </c>
      <c r="N285" s="215"/>
      <c r="O285" s="215"/>
      <c r="P285" s="215"/>
      <c r="Q285" s="202">
        <f t="shared" si="30"/>
        <v>1</v>
      </c>
      <c r="R285" s="242">
        <v>2000000</v>
      </c>
      <c r="S285" s="202">
        <f t="shared" si="31"/>
        <v>0</v>
      </c>
      <c r="T285" s="202">
        <f t="shared" si="32"/>
        <v>2000000</v>
      </c>
      <c r="U285" s="202">
        <f t="shared" si="33"/>
        <v>0</v>
      </c>
      <c r="V285" s="202">
        <f t="shared" si="34"/>
        <v>0</v>
      </c>
      <c r="W285" s="202">
        <f t="shared" si="35"/>
        <v>0</v>
      </c>
      <c r="X285" s="202">
        <f t="shared" si="29"/>
        <v>2000000</v>
      </c>
      <c r="Y285" s="180" t="s">
        <v>659</v>
      </c>
      <c r="Z285" s="216" t="str">
        <f>IF(Y285&gt;0,INDEX([11]KPI!$B$2:$B$61, MATCH(Y285,[11]KPI!$A$2:$A$61, 0)),"Enter KPI Reference No. to the left")</f>
        <v>Enrolment rate of children with SNE, Grades 9-12</v>
      </c>
      <c r="AA285" s="180" t="s">
        <v>3304</v>
      </c>
      <c r="AB285" s="213" t="s">
        <v>3305</v>
      </c>
      <c r="AC285" s="137"/>
    </row>
    <row r="286" spans="1:29" ht="48" x14ac:dyDescent="0.2">
      <c r="A286" s="177">
        <v>284</v>
      </c>
      <c r="B286" s="140">
        <v>2</v>
      </c>
      <c r="C286" s="178" t="str">
        <f>IF(COUNTIF(Components!$E$4:$E$989,B286)&gt;0,INDEX(Components!$G$4:$G$989, MATCH(B286,Components!$E$4:$E$989, 0)),"Enter valid code to the left")</f>
        <v>General education quality</v>
      </c>
      <c r="D286" s="140">
        <v>2</v>
      </c>
      <c r="E286" s="178" t="str">
        <f t="array" ref="E286">IF(COUNTIFS(Components!$F$4:$F$989,D286,Components!$B$4:$B$989,B286)&gt;0,INDEX(Components!$G$4:$G$989, MATCH(B286&amp;D286,Components!$B$4:$B$989&amp;Components!$F$4:$F$989,0),0),"Enter the component code on the left")</f>
        <v>curriculum, teaching and learning materials</v>
      </c>
      <c r="F286" s="140">
        <v>2</v>
      </c>
      <c r="G286" s="178" t="str">
        <f t="array" ref="G286">IF(COUNTIFS(Components!$H$4:$H$989,F286, Components!$C$4:$C$989,D286,Components!$B$4:$B$989,B286)&gt;0,INDEX(Components!$I$4:$I$989, MATCH(B286&amp;D286&amp;F286,Components!$B$4:$B$989&amp;Components!$C$4:$C$989&amp;Components!$H$4:$H$989,0),0),"")</f>
        <v>teaching and learning materials</v>
      </c>
      <c r="H286" s="137" t="s">
        <v>1602</v>
      </c>
      <c r="I286" s="137" t="s">
        <v>1688</v>
      </c>
      <c r="J286" s="185" t="s">
        <v>1552</v>
      </c>
      <c r="K286" s="185" t="s">
        <v>1689</v>
      </c>
      <c r="L286" s="215"/>
      <c r="M286" s="215">
        <v>8</v>
      </c>
      <c r="N286" s="215"/>
      <c r="O286" s="215"/>
      <c r="P286" s="215"/>
      <c r="Q286" s="202">
        <f t="shared" si="30"/>
        <v>8</v>
      </c>
      <c r="R286" s="242">
        <v>312500</v>
      </c>
      <c r="S286" s="202">
        <f t="shared" si="31"/>
        <v>0</v>
      </c>
      <c r="T286" s="202">
        <f t="shared" si="32"/>
        <v>2500000</v>
      </c>
      <c r="U286" s="202">
        <f t="shared" si="33"/>
        <v>0</v>
      </c>
      <c r="V286" s="202">
        <f t="shared" si="34"/>
        <v>0</v>
      </c>
      <c r="W286" s="202">
        <f t="shared" si="35"/>
        <v>0</v>
      </c>
      <c r="X286" s="202">
        <f t="shared" si="29"/>
        <v>2500000</v>
      </c>
      <c r="Y286" s="180" t="s">
        <v>659</v>
      </c>
      <c r="Z286" s="216" t="str">
        <f>IF(Y286&gt;0,INDEX([11]KPI!$B$2:$B$61, MATCH(Y286,[11]KPI!$A$2:$A$61, 0)),"Enter KPI Reference No. to the left")</f>
        <v>Enrolment rate of children with SNE, Grades 9-12</v>
      </c>
      <c r="AA286" s="180" t="s">
        <v>3304</v>
      </c>
      <c r="AB286" s="213" t="s">
        <v>3305</v>
      </c>
      <c r="AC286" s="137"/>
    </row>
    <row r="287" spans="1:29" ht="48" x14ac:dyDescent="0.2">
      <c r="A287" s="177">
        <v>285</v>
      </c>
      <c r="B287" s="140">
        <v>2</v>
      </c>
      <c r="C287" s="178" t="str">
        <f>IF(COUNTIF(Components!$E$4:$E$989,B287)&gt;0,INDEX(Components!$G$4:$G$989, MATCH(B287,Components!$E$4:$E$989, 0)),"Enter valid code to the left")</f>
        <v>General education quality</v>
      </c>
      <c r="D287" s="140">
        <v>2</v>
      </c>
      <c r="E287" s="178" t="str">
        <f t="array" ref="E287">IF(COUNTIFS(Components!$F$4:$F$989,D287,Components!$B$4:$B$989,B287)&gt;0,INDEX(Components!$G$4:$G$989, MATCH(B287&amp;D287,Components!$B$4:$B$989&amp;Components!$F$4:$F$989,0),0),"Enter the component code on the left")</f>
        <v>curriculum, teaching and learning materials</v>
      </c>
      <c r="F287" s="140">
        <v>2</v>
      </c>
      <c r="G287" s="178" t="str">
        <f t="array" ref="G287">IF(COUNTIFS(Components!$H$4:$H$989,F287, Components!$C$4:$C$989,D287,Components!$B$4:$B$989,B287)&gt;0,INDEX(Components!$I$4:$I$989, MATCH(B287&amp;D287&amp;F287,Components!$B$4:$B$989&amp;Components!$C$4:$C$989&amp;Components!$H$4:$H$989,0),0),"")</f>
        <v>teaching and learning materials</v>
      </c>
      <c r="H287" s="137" t="s">
        <v>1602</v>
      </c>
      <c r="I287" s="137" t="s">
        <v>1690</v>
      </c>
      <c r="J287" s="185" t="s">
        <v>1691</v>
      </c>
      <c r="K287" s="185" t="s">
        <v>1692</v>
      </c>
      <c r="L287" s="215"/>
      <c r="M287" s="215">
        <v>1</v>
      </c>
      <c r="N287" s="215"/>
      <c r="O287" s="215"/>
      <c r="P287" s="215"/>
      <c r="Q287" s="202">
        <f t="shared" si="30"/>
        <v>1</v>
      </c>
      <c r="R287" s="242">
        <v>2663180</v>
      </c>
      <c r="S287" s="202">
        <f t="shared" si="31"/>
        <v>0</v>
      </c>
      <c r="T287" s="202">
        <f t="shared" si="32"/>
        <v>2663180</v>
      </c>
      <c r="U287" s="202">
        <f t="shared" si="33"/>
        <v>0</v>
      </c>
      <c r="V287" s="202">
        <f t="shared" si="34"/>
        <v>0</v>
      </c>
      <c r="W287" s="202">
        <f t="shared" si="35"/>
        <v>0</v>
      </c>
      <c r="X287" s="202">
        <f t="shared" si="29"/>
        <v>2663180</v>
      </c>
      <c r="Y287" s="180">
        <v>1.1000000000000001</v>
      </c>
      <c r="Z287" s="216" t="str">
        <f>IF(Y287&gt;0,INDEX([11]KPI!$B$2:$B$61, MATCH(Y287,[11]KPI!$A$2:$A$61, 0)),"Enter KPI Reference No. to the left")</f>
        <v>Government public expenditure on education and training</v>
      </c>
      <c r="AA287" s="180" t="s">
        <v>3267</v>
      </c>
      <c r="AB287" s="213" t="s">
        <v>3305</v>
      </c>
      <c r="AC287" s="137"/>
    </row>
    <row r="288" spans="1:29" ht="48" x14ac:dyDescent="0.2">
      <c r="A288" s="177">
        <v>286</v>
      </c>
      <c r="B288" s="140">
        <v>2</v>
      </c>
      <c r="C288" s="178" t="str">
        <f>IF(COUNTIF(Components!$E$4:$E$989,B288)&gt;0,INDEX(Components!$G$4:$G$989, MATCH(B288,Components!$E$4:$E$989, 0)),"Enter valid code to the left")</f>
        <v>General education quality</v>
      </c>
      <c r="D288" s="140">
        <v>2</v>
      </c>
      <c r="E288" s="178" t="str">
        <f t="array" ref="E288">IF(COUNTIFS(Components!$F$4:$F$989,D288,Components!$B$4:$B$989,B288)&gt;0,INDEX(Components!$G$4:$G$989, MATCH(B288&amp;D288,Components!$B$4:$B$989&amp;Components!$F$4:$F$989,0),0),"Enter the component code on the left")</f>
        <v>curriculum, teaching and learning materials</v>
      </c>
      <c r="F288" s="140">
        <v>2</v>
      </c>
      <c r="G288" s="178" t="str">
        <f t="array" ref="G288">IF(COUNTIFS(Components!$H$4:$H$989,F288, Components!$C$4:$C$989,D288,Components!$B$4:$B$989,B288)&gt;0,INDEX(Components!$I$4:$I$989, MATCH(B288&amp;D288&amp;F288,Components!$B$4:$B$989&amp;Components!$C$4:$C$989&amp;Components!$H$4:$H$989,0),0),"")</f>
        <v>teaching and learning materials</v>
      </c>
      <c r="H288" s="137" t="s">
        <v>1602</v>
      </c>
      <c r="I288" s="137" t="s">
        <v>1693</v>
      </c>
      <c r="J288" s="185" t="s">
        <v>1694</v>
      </c>
      <c r="K288" s="185" t="s">
        <v>1695</v>
      </c>
      <c r="L288" s="215"/>
      <c r="M288" s="215"/>
      <c r="N288" s="215"/>
      <c r="O288" s="215"/>
      <c r="P288" s="215">
        <v>26</v>
      </c>
      <c r="Q288" s="202">
        <f t="shared" si="30"/>
        <v>26</v>
      </c>
      <c r="R288" s="242">
        <v>500000</v>
      </c>
      <c r="S288" s="202">
        <f t="shared" si="31"/>
        <v>0</v>
      </c>
      <c r="T288" s="202">
        <f t="shared" si="32"/>
        <v>0</v>
      </c>
      <c r="U288" s="202">
        <f t="shared" si="33"/>
        <v>0</v>
      </c>
      <c r="V288" s="202">
        <f t="shared" si="34"/>
        <v>0</v>
      </c>
      <c r="W288" s="202">
        <f t="shared" si="35"/>
        <v>13000000</v>
      </c>
      <c r="X288" s="202">
        <f t="shared" si="29"/>
        <v>13000000</v>
      </c>
      <c r="Y288" s="180">
        <v>1.1000000000000001</v>
      </c>
      <c r="Z288" s="216" t="str">
        <f>IF(Y288&gt;0,INDEX([11]KPI!$B$2:$B$61, MATCH(Y288,[11]KPI!$A$2:$A$61, 0)),"Enter KPI Reference No. to the left")</f>
        <v>Government public expenditure on education and training</v>
      </c>
      <c r="AA288" s="180" t="s">
        <v>3304</v>
      </c>
      <c r="AB288" s="213" t="s">
        <v>3305</v>
      </c>
      <c r="AC288" s="137"/>
    </row>
    <row r="289" spans="1:29" ht="60" x14ac:dyDescent="0.2">
      <c r="A289" s="177">
        <v>287</v>
      </c>
      <c r="B289" s="140">
        <v>2</v>
      </c>
      <c r="C289" s="178" t="str">
        <f>IF(COUNTIF(Components!$E$4:$E$989,B289)&gt;0,INDEX(Components!$G$4:$G$989, MATCH(B289,Components!$E$4:$E$989, 0)),"Enter valid code to the left")</f>
        <v>General education quality</v>
      </c>
      <c r="D289" s="140">
        <v>3</v>
      </c>
      <c r="E289" s="178" t="str">
        <f t="array" ref="E289">IF(COUNTIFS(Components!$F$4:$F$989,D289,Components!$B$4:$B$989,B289)&gt;0,INDEX(Components!$G$4:$G$989, MATCH(B289&amp;D289,Components!$B$4:$B$989&amp;Components!$F$4:$F$989,0),0),"Enter the component code on the left")</f>
        <v>School Improvement Plan (SIP)</v>
      </c>
      <c r="F289" s="140">
        <v>1</v>
      </c>
      <c r="G289" s="178" t="str">
        <f t="array" ref="G289">IF(COUNTIFS(Components!$H$4:$H$989,F289, Components!$C$4:$C$989,D289,Components!$B$4:$B$989,B289)&gt;0,INDEX(Components!$I$4:$I$989, MATCH(B289&amp;D289&amp;F289,Components!$B$4:$B$989&amp;Components!$C$4:$C$989&amp;Components!$H$4:$H$989,0),0),"")</f>
        <v>community participation</v>
      </c>
      <c r="H289" s="138" t="s">
        <v>1696</v>
      </c>
      <c r="I289" s="138" t="s">
        <v>1697</v>
      </c>
      <c r="J289" s="141" t="s">
        <v>1698</v>
      </c>
      <c r="K289" s="147" t="s">
        <v>1699</v>
      </c>
      <c r="L289" s="182">
        <v>3</v>
      </c>
      <c r="M289" s="182">
        <v>3</v>
      </c>
      <c r="N289" s="182">
        <v>3</v>
      </c>
      <c r="O289" s="182">
        <v>3</v>
      </c>
      <c r="P289" s="182">
        <v>3</v>
      </c>
      <c r="Q289" s="202">
        <f t="shared" si="30"/>
        <v>15</v>
      </c>
      <c r="R289" s="182">
        <v>500000</v>
      </c>
      <c r="S289" s="202">
        <f t="shared" si="31"/>
        <v>1500000</v>
      </c>
      <c r="T289" s="202">
        <f t="shared" si="32"/>
        <v>1500000</v>
      </c>
      <c r="U289" s="202">
        <f t="shared" si="33"/>
        <v>1500000</v>
      </c>
      <c r="V289" s="202">
        <f t="shared" si="34"/>
        <v>1500000</v>
      </c>
      <c r="W289" s="202">
        <f t="shared" si="35"/>
        <v>1500000</v>
      </c>
      <c r="X289" s="202">
        <f t="shared" si="29"/>
        <v>7500000</v>
      </c>
      <c r="Y289" s="180">
        <v>2.7</v>
      </c>
      <c r="Z289" s="203" t="str">
        <f>IF(Y289&gt;0,INDEX([12]KPI!$B$2:$B$61, MATCH(Y289,[12]KPI!$A$2:$A$61, 0)),"Enter KPI Reference No. to the left")</f>
        <v>Grades 1-8, including ABE, GER</v>
      </c>
      <c r="AA289" s="189" t="s">
        <v>3267</v>
      </c>
      <c r="AB289" s="213" t="s">
        <v>3308</v>
      </c>
      <c r="AC289" s="137" t="s">
        <v>1700</v>
      </c>
    </row>
    <row r="290" spans="1:29" ht="60" x14ac:dyDescent="0.2">
      <c r="A290" s="177">
        <v>288</v>
      </c>
      <c r="B290" s="140">
        <v>2</v>
      </c>
      <c r="C290" s="178" t="str">
        <f>IF(COUNTIF(Components!$E$4:$E$989,B290)&gt;0,INDEX(Components!$G$4:$G$989, MATCH(B290,Components!$E$4:$E$989, 0)),"Enter valid code to the left")</f>
        <v>General education quality</v>
      </c>
      <c r="D290" s="140">
        <v>3</v>
      </c>
      <c r="E290" s="178" t="str">
        <f t="array" ref="E290">IF(COUNTIFS(Components!$F$4:$F$989,D290,Components!$B$4:$B$989,B290)&gt;0,INDEX(Components!$G$4:$G$989, MATCH(B290&amp;D290,Components!$B$4:$B$989&amp;Components!$F$4:$F$989,0),0),"Enter the component code on the left")</f>
        <v>School Improvement Plan (SIP)</v>
      </c>
      <c r="F290" s="140">
        <v>1</v>
      </c>
      <c r="G290" s="178" t="str">
        <f t="array" ref="G290">IF(COUNTIFS(Components!$H$4:$H$989,F290, Components!$C$4:$C$989,D290,Components!$B$4:$B$989,B290)&gt;0,INDEX(Components!$I$4:$I$989, MATCH(B290&amp;D290&amp;F290,Components!$B$4:$B$989&amp;Components!$C$4:$C$989&amp;Components!$H$4:$H$989,0),0),"")</f>
        <v>community participation</v>
      </c>
      <c r="H290" s="138" t="s">
        <v>1696</v>
      </c>
      <c r="I290" s="138" t="s">
        <v>1697</v>
      </c>
      <c r="J290" s="141" t="s">
        <v>1698</v>
      </c>
      <c r="K290" s="147" t="s">
        <v>1699</v>
      </c>
      <c r="L290" s="182">
        <v>33</v>
      </c>
      <c r="M290" s="182">
        <v>33</v>
      </c>
      <c r="N290" s="182">
        <v>33</v>
      </c>
      <c r="O290" s="182">
        <v>33</v>
      </c>
      <c r="P290" s="182">
        <v>33</v>
      </c>
      <c r="Q290" s="202">
        <f t="shared" si="30"/>
        <v>165</v>
      </c>
      <c r="R290" s="182">
        <v>400000</v>
      </c>
      <c r="S290" s="202">
        <f t="shared" si="31"/>
        <v>13200000</v>
      </c>
      <c r="T290" s="202">
        <f t="shared" si="32"/>
        <v>13200000</v>
      </c>
      <c r="U290" s="202">
        <f t="shared" si="33"/>
        <v>13200000</v>
      </c>
      <c r="V290" s="202">
        <f t="shared" si="34"/>
        <v>13200000</v>
      </c>
      <c r="W290" s="202">
        <f t="shared" si="35"/>
        <v>13200000</v>
      </c>
      <c r="X290" s="202">
        <f t="shared" si="29"/>
        <v>66000000</v>
      </c>
      <c r="Y290" s="180">
        <v>2.7</v>
      </c>
      <c r="Z290" s="203" t="str">
        <f>IF(Y290&gt;0,INDEX([12]KPI!$B$2:$B$61, MATCH(Y290,[12]KPI!$A$2:$A$61, 0)),"Enter KPI Reference No. to the left")</f>
        <v>Grades 1-8, including ABE, GER</v>
      </c>
      <c r="AA290" s="189" t="s">
        <v>3267</v>
      </c>
      <c r="AB290" s="213" t="s">
        <v>769</v>
      </c>
      <c r="AC290" s="137" t="s">
        <v>1700</v>
      </c>
    </row>
    <row r="291" spans="1:29" s="187" customFormat="1" ht="84" x14ac:dyDescent="0.2">
      <c r="A291" s="177">
        <v>289</v>
      </c>
      <c r="B291" s="190">
        <v>2</v>
      </c>
      <c r="C291" s="178" t="str">
        <f>IF(COUNTIF(Components!$E$4:$E$989,B291)&gt;0,INDEX(Components!$G$4:$G$989, MATCH(B291,Components!$E$4:$E$989, 0)),"Enter valid code to the left")</f>
        <v>General education quality</v>
      </c>
      <c r="D291" s="190">
        <v>3</v>
      </c>
      <c r="E291" s="178" t="str">
        <f t="array" ref="E291">IF(COUNTIFS(Components!$F$4:$F$989,D291,Components!$B$4:$B$989,B291)&gt;0,INDEX(Components!$G$4:$G$989, MATCH(B291&amp;D291,Components!$B$4:$B$989&amp;Components!$F$4:$F$989,0),0),"Enter the component code on the left")</f>
        <v>School Improvement Plan (SIP)</v>
      </c>
      <c r="F291" s="190">
        <v>1</v>
      </c>
      <c r="G291" s="178" t="str">
        <f t="array" ref="G291">IF(COUNTIFS(Components!$H$4:$H$989,F291, Components!$C$4:$C$989,D291,Components!$B$4:$B$989,B291)&gt;0,INDEX(Components!$I$4:$I$989, MATCH(B291&amp;D291&amp;F291,Components!$B$4:$B$989&amp;Components!$C$4:$C$989&amp;Components!$H$4:$H$989,0),0),"")</f>
        <v>community participation</v>
      </c>
      <c r="H291" s="138" t="s">
        <v>1696</v>
      </c>
      <c r="I291" s="138" t="s">
        <v>1701</v>
      </c>
      <c r="J291" s="141" t="s">
        <v>1702</v>
      </c>
      <c r="K291" s="141" t="s">
        <v>1703</v>
      </c>
      <c r="L291" s="182">
        <v>1</v>
      </c>
      <c r="M291" s="182"/>
      <c r="N291" s="182"/>
      <c r="O291" s="182"/>
      <c r="P291" s="182"/>
      <c r="Q291" s="202">
        <f t="shared" si="30"/>
        <v>1</v>
      </c>
      <c r="R291" s="206">
        <v>0</v>
      </c>
      <c r="S291" s="202">
        <f t="shared" si="31"/>
        <v>0</v>
      </c>
      <c r="T291" s="202">
        <f t="shared" si="32"/>
        <v>0</v>
      </c>
      <c r="U291" s="202">
        <f t="shared" si="33"/>
        <v>0</v>
      </c>
      <c r="V291" s="202">
        <f t="shared" si="34"/>
        <v>0</v>
      </c>
      <c r="W291" s="202">
        <f t="shared" si="35"/>
        <v>0</v>
      </c>
      <c r="X291" s="202">
        <f t="shared" si="29"/>
        <v>0</v>
      </c>
      <c r="Y291" s="191">
        <v>1.3</v>
      </c>
      <c r="Z291" s="210" t="str">
        <f>IF(Y291&gt;0,INDEX([12]KPI!$B$2:$B$61, MATCH(Y291,[12]KPI!$A$2:$A$61, 0)),"Enter KPI Reference No. to the left")</f>
        <v>Schools receiving school report cards as an input to planning and management</v>
      </c>
      <c r="AA291" s="191" t="s">
        <v>1032</v>
      </c>
      <c r="AB291" s="206" t="s">
        <v>1033</v>
      </c>
      <c r="AC291" s="138" t="s">
        <v>1704</v>
      </c>
    </row>
    <row r="292" spans="1:29" s="193" customFormat="1" ht="84" x14ac:dyDescent="0.2">
      <c r="A292" s="177">
        <v>290</v>
      </c>
      <c r="B292" s="190">
        <v>2</v>
      </c>
      <c r="C292" s="178" t="str">
        <f>IF(COUNTIF(Components!$E$4:$E$989,B292)&gt;0,INDEX(Components!$G$4:$G$989, MATCH(B292,Components!$E$4:$E$989, 0)),"Enter valid code to the left")</f>
        <v>General education quality</v>
      </c>
      <c r="D292" s="190">
        <v>3</v>
      </c>
      <c r="E292" s="178" t="str">
        <f t="array" ref="E292">IF(COUNTIFS(Components!$F$4:$F$989,D292,Components!$B$4:$B$989,B292)&gt;0,INDEX(Components!$G$4:$G$989, MATCH(B292&amp;D292,Components!$B$4:$B$989&amp;Components!$F$4:$F$989,0),0),"Enter the component code on the left")</f>
        <v>School Improvement Plan (SIP)</v>
      </c>
      <c r="F292" s="190">
        <v>1</v>
      </c>
      <c r="G292" s="178" t="str">
        <f t="array" ref="G292">IF(COUNTIFS(Components!$H$4:$H$989,F292, Components!$C$4:$C$989,D292,Components!$B$4:$B$989,B292)&gt;0,INDEX(Components!$I$4:$I$989, MATCH(B292&amp;D292&amp;F292,Components!$B$4:$B$989&amp;Components!$C$4:$C$989&amp;Components!$H$4:$H$989,0),0),"")</f>
        <v>community participation</v>
      </c>
      <c r="H292" s="138" t="s">
        <v>1696</v>
      </c>
      <c r="I292" s="138" t="s">
        <v>1705</v>
      </c>
      <c r="J292" s="138" t="s">
        <v>1706</v>
      </c>
      <c r="K292" s="138" t="s">
        <v>1707</v>
      </c>
      <c r="L292" s="206"/>
      <c r="M292" s="206">
        <v>120</v>
      </c>
      <c r="N292" s="206">
        <v>250</v>
      </c>
      <c r="O292" s="206">
        <v>275</v>
      </c>
      <c r="P292" s="206">
        <v>290</v>
      </c>
      <c r="Q292" s="202">
        <f t="shared" si="30"/>
        <v>935</v>
      </c>
      <c r="R292" s="206">
        <v>5000</v>
      </c>
      <c r="S292" s="202">
        <f t="shared" si="31"/>
        <v>0</v>
      </c>
      <c r="T292" s="202">
        <f t="shared" si="32"/>
        <v>600000</v>
      </c>
      <c r="U292" s="202">
        <f t="shared" si="33"/>
        <v>1250000</v>
      </c>
      <c r="V292" s="202">
        <f t="shared" si="34"/>
        <v>1375000</v>
      </c>
      <c r="W292" s="202">
        <f t="shared" si="35"/>
        <v>1450000</v>
      </c>
      <c r="X292" s="202">
        <f t="shared" ref="X292:X355" si="36">S292+T292+U292+V292+W292</f>
        <v>4675000</v>
      </c>
      <c r="Y292" s="191">
        <v>1.3</v>
      </c>
      <c r="Z292" s="210" t="str">
        <f>IF(Y292&gt;0,INDEX([12]KPI!$B$2:$B$61, MATCH(Y292,[12]KPI!$A$2:$A$61, 0)),"Enter KPI Reference No. to the left")</f>
        <v>Schools receiving school report cards as an input to planning and management</v>
      </c>
      <c r="AA292" s="191" t="s">
        <v>1032</v>
      </c>
      <c r="AB292" s="206" t="s">
        <v>3309</v>
      </c>
      <c r="AC292" s="138" t="s">
        <v>1708</v>
      </c>
    </row>
    <row r="293" spans="1:29" s="187" customFormat="1" ht="84" x14ac:dyDescent="0.2">
      <c r="A293" s="177">
        <v>291</v>
      </c>
      <c r="B293" s="190">
        <v>2</v>
      </c>
      <c r="C293" s="178" t="str">
        <f>IF(COUNTIF(Components!$E$4:$E$989,B293)&gt;0,INDEX(Components!$G$4:$G$989, MATCH(B293,Components!$E$4:$E$989, 0)),"Enter valid code to the left")</f>
        <v>General education quality</v>
      </c>
      <c r="D293" s="190">
        <v>3</v>
      </c>
      <c r="E293" s="178" t="str">
        <f t="array" ref="E293">IF(COUNTIFS(Components!$F$4:$F$989,D293,Components!$B$4:$B$989,B293)&gt;0,INDEX(Components!$G$4:$G$989, MATCH(B293&amp;D293,Components!$B$4:$B$989&amp;Components!$F$4:$F$989,0),0),"Enter the component code on the left")</f>
        <v>School Improvement Plan (SIP)</v>
      </c>
      <c r="F293" s="190">
        <v>1</v>
      </c>
      <c r="G293" s="178" t="str">
        <f t="array" ref="G293">IF(COUNTIFS(Components!$H$4:$H$989,F293, Components!$C$4:$C$989,D293,Components!$B$4:$B$989,B293)&gt;0,INDEX(Components!$I$4:$I$989, MATCH(B293&amp;D293&amp;F293,Components!$B$4:$B$989&amp;Components!$C$4:$C$989&amp;Components!$H$4:$H$989,0),0),"")</f>
        <v>community participation</v>
      </c>
      <c r="H293" s="138" t="s">
        <v>1696</v>
      </c>
      <c r="I293" s="138" t="s">
        <v>1709</v>
      </c>
      <c r="J293" s="138" t="s">
        <v>1706</v>
      </c>
      <c r="K293" s="141" t="s">
        <v>1710</v>
      </c>
      <c r="L293" s="182"/>
      <c r="M293" s="182">
        <v>40010</v>
      </c>
      <c r="N293" s="182">
        <v>40749</v>
      </c>
      <c r="O293" s="182">
        <v>41488</v>
      </c>
      <c r="P293" s="182">
        <v>42227</v>
      </c>
      <c r="Q293" s="202">
        <f t="shared" si="30"/>
        <v>164474</v>
      </c>
      <c r="R293" s="206">
        <v>0</v>
      </c>
      <c r="S293" s="202">
        <f t="shared" si="31"/>
        <v>0</v>
      </c>
      <c r="T293" s="202">
        <f t="shared" si="32"/>
        <v>0</v>
      </c>
      <c r="U293" s="202">
        <f t="shared" si="33"/>
        <v>0</v>
      </c>
      <c r="V293" s="202">
        <f t="shared" si="34"/>
        <v>0</v>
      </c>
      <c r="W293" s="202">
        <f t="shared" si="35"/>
        <v>0</v>
      </c>
      <c r="X293" s="202">
        <f t="shared" si="36"/>
        <v>0</v>
      </c>
      <c r="Y293" s="191">
        <v>1.3</v>
      </c>
      <c r="Z293" s="210" t="str">
        <f>IF(Y293&gt;0,INDEX([12]KPI!$B$2:$B$61, MATCH(Y293,[12]KPI!$A$2:$A$61, 0)),"Enter KPI Reference No. to the left")</f>
        <v>Schools receiving school report cards as an input to planning and management</v>
      </c>
      <c r="AA293" s="191" t="s">
        <v>1032</v>
      </c>
      <c r="AB293" s="206" t="s">
        <v>3310</v>
      </c>
      <c r="AC293" s="138" t="s">
        <v>1711</v>
      </c>
    </row>
    <row r="294" spans="1:29" s="187" customFormat="1" ht="48" x14ac:dyDescent="0.2">
      <c r="A294" s="177">
        <v>292</v>
      </c>
      <c r="B294" s="190">
        <v>2</v>
      </c>
      <c r="C294" s="178" t="str">
        <f>IF(COUNTIF(Components!$E$4:$E$989,B294)&gt;0,INDEX(Components!$G$4:$G$989, MATCH(B294,Components!$E$4:$E$989, 0)),"Enter valid code to the left")</f>
        <v>General education quality</v>
      </c>
      <c r="D294" s="190">
        <v>3</v>
      </c>
      <c r="E294" s="178" t="str">
        <f t="array" ref="E294">IF(COUNTIFS(Components!$F$4:$F$989,D294,Components!$B$4:$B$989,B294)&gt;0,INDEX(Components!$G$4:$G$989, MATCH(B294&amp;D294,Components!$B$4:$B$989&amp;Components!$F$4:$F$989,0),0),"Enter the component code on the left")</f>
        <v>School Improvement Plan (SIP)</v>
      </c>
      <c r="F294" s="190">
        <v>1</v>
      </c>
      <c r="G294" s="178" t="str">
        <f t="array" ref="G294">IF(COUNTIFS(Components!$H$4:$H$989,F294, Components!$C$4:$C$989,D294,Components!$B$4:$B$989,B294)&gt;0,INDEX(Components!$I$4:$I$989, MATCH(B294&amp;D294&amp;F294,Components!$B$4:$B$989&amp;Components!$C$4:$C$989&amp;Components!$H$4:$H$989,0),0),"")</f>
        <v>community participation</v>
      </c>
      <c r="H294" s="138" t="s">
        <v>1696</v>
      </c>
      <c r="I294" s="138" t="s">
        <v>1712</v>
      </c>
      <c r="J294" s="141" t="s">
        <v>1713</v>
      </c>
      <c r="K294" s="141" t="s">
        <v>1714</v>
      </c>
      <c r="L294" s="182">
        <v>150</v>
      </c>
      <c r="M294" s="182">
        <v>150</v>
      </c>
      <c r="N294" s="182">
        <v>150</v>
      </c>
      <c r="O294" s="182">
        <v>150</v>
      </c>
      <c r="P294" s="182">
        <v>150</v>
      </c>
      <c r="Q294" s="202">
        <f t="shared" si="30"/>
        <v>750</v>
      </c>
      <c r="R294" s="206">
        <v>4566</v>
      </c>
      <c r="S294" s="202">
        <f t="shared" si="31"/>
        <v>684900</v>
      </c>
      <c r="T294" s="202">
        <f t="shared" si="32"/>
        <v>684900</v>
      </c>
      <c r="U294" s="202">
        <f t="shared" si="33"/>
        <v>684900</v>
      </c>
      <c r="V294" s="202">
        <f t="shared" si="34"/>
        <v>684900</v>
      </c>
      <c r="W294" s="202">
        <f t="shared" si="35"/>
        <v>684900</v>
      </c>
      <c r="X294" s="202">
        <f t="shared" si="36"/>
        <v>3424500</v>
      </c>
      <c r="Y294" s="191" t="s">
        <v>646</v>
      </c>
      <c r="Z294" s="210" t="str">
        <f>IF(Y294&gt;0,INDEX([12]KPI!$B$2:$B$61, MATCH(Y294,[12]KPI!$A$2:$A$61, 0)),"Enter KPI Reference No. to the left")</f>
        <v>Primary schools at level three or above classification</v>
      </c>
      <c r="AA294" s="189" t="s">
        <v>3267</v>
      </c>
      <c r="AB294" s="206" t="s">
        <v>3311</v>
      </c>
      <c r="AC294" s="138" t="s">
        <v>1715</v>
      </c>
    </row>
    <row r="295" spans="1:29" s="187" customFormat="1" ht="48" x14ac:dyDescent="0.2">
      <c r="A295" s="177">
        <v>293</v>
      </c>
      <c r="B295" s="190">
        <v>2</v>
      </c>
      <c r="C295" s="178" t="str">
        <f>IF(COUNTIF(Components!$E$4:$E$989,B295)&gt;0,INDEX(Components!$G$4:$G$989, MATCH(B295,Components!$E$4:$E$989, 0)),"Enter valid code to the left")</f>
        <v>General education quality</v>
      </c>
      <c r="D295" s="190">
        <v>3</v>
      </c>
      <c r="E295" s="178" t="str">
        <f t="array" ref="E295">IF(COUNTIFS(Components!$F$4:$F$989,D295,Components!$B$4:$B$989,B295)&gt;0,INDEX(Components!$G$4:$G$989, MATCH(B295&amp;D295,Components!$B$4:$B$989&amp;Components!$F$4:$F$989,0),0),"Enter the component code on the left")</f>
        <v>School Improvement Plan (SIP)</v>
      </c>
      <c r="F295" s="190">
        <v>1</v>
      </c>
      <c r="G295" s="178" t="str">
        <f t="array" ref="G295">IF(COUNTIFS(Components!$H$4:$H$989,F295, Components!$C$4:$C$989,D295,Components!$B$4:$B$989,B295)&gt;0,INDEX(Components!$I$4:$I$989, MATCH(B295&amp;D295&amp;F295,Components!$B$4:$B$989&amp;Components!$C$4:$C$989&amp;Components!$H$4:$H$989,0),0),"")</f>
        <v>community participation</v>
      </c>
      <c r="H295" s="138" t="s">
        <v>1696</v>
      </c>
      <c r="I295" s="138" t="s">
        <v>1712</v>
      </c>
      <c r="J295" s="141" t="s">
        <v>1713</v>
      </c>
      <c r="K295" s="141" t="s">
        <v>1714</v>
      </c>
      <c r="L295" s="182">
        <v>1650</v>
      </c>
      <c r="M295" s="182">
        <v>1650</v>
      </c>
      <c r="N295" s="182">
        <v>1650</v>
      </c>
      <c r="O295" s="182">
        <v>1650</v>
      </c>
      <c r="P295" s="182">
        <v>1650</v>
      </c>
      <c r="Q295" s="202">
        <f t="shared" si="30"/>
        <v>8250</v>
      </c>
      <c r="R295" s="206">
        <v>3566</v>
      </c>
      <c r="S295" s="202">
        <f t="shared" si="31"/>
        <v>5883900</v>
      </c>
      <c r="T295" s="202">
        <f t="shared" si="32"/>
        <v>5883900</v>
      </c>
      <c r="U295" s="202">
        <f t="shared" si="33"/>
        <v>5883900</v>
      </c>
      <c r="V295" s="202">
        <f t="shared" si="34"/>
        <v>5883900</v>
      </c>
      <c r="W295" s="202">
        <f t="shared" si="35"/>
        <v>5883900</v>
      </c>
      <c r="X295" s="202">
        <f t="shared" si="36"/>
        <v>29419500</v>
      </c>
      <c r="Y295" s="191" t="s">
        <v>646</v>
      </c>
      <c r="Z295" s="210" t="str">
        <f>IF(Y295&gt;0,INDEX([12]KPI!$B$2:$B$61, MATCH(Y295,[12]KPI!$A$2:$A$61, 0)),"Enter KPI Reference No. to the left")</f>
        <v>Primary schools at level three or above classification</v>
      </c>
      <c r="AA295" s="189" t="s">
        <v>3267</v>
      </c>
      <c r="AB295" s="206" t="s">
        <v>769</v>
      </c>
      <c r="AC295" s="138" t="s">
        <v>1715</v>
      </c>
    </row>
    <row r="296" spans="1:29" s="187" customFormat="1" ht="84" x14ac:dyDescent="0.2">
      <c r="A296" s="177">
        <v>294</v>
      </c>
      <c r="B296" s="190">
        <v>2</v>
      </c>
      <c r="C296" s="178" t="str">
        <f>IF(COUNTIF(Components!$E$4:$E$989,B296)&gt;0,INDEX(Components!$G$4:$G$989, MATCH(B296,Components!$E$4:$E$989, 0)),"Enter valid code to the left")</f>
        <v>General education quality</v>
      </c>
      <c r="D296" s="190">
        <v>3</v>
      </c>
      <c r="E296" s="178" t="str">
        <f t="array" ref="E296">IF(COUNTIFS(Components!$F$4:$F$989,D296,Components!$B$4:$B$989,B296)&gt;0,INDEX(Components!$G$4:$G$989, MATCH(B296&amp;D296,Components!$B$4:$B$989&amp;Components!$F$4:$F$989,0),0),"Enter the component code on the left")</f>
        <v>School Improvement Plan (SIP)</v>
      </c>
      <c r="F296" s="190">
        <v>1</v>
      </c>
      <c r="G296" s="178" t="str">
        <f t="array" ref="G296">IF(COUNTIFS(Components!$H$4:$H$989,F296, Components!$C$4:$C$989,D296,Components!$B$4:$B$989,B296)&gt;0,INDEX(Components!$I$4:$I$989, MATCH(B296&amp;D296&amp;F296,Components!$B$4:$B$989&amp;Components!$C$4:$C$989&amp;Components!$H$4:$H$989,0),0),"")</f>
        <v>community participation</v>
      </c>
      <c r="H296" s="138" t="s">
        <v>1696</v>
      </c>
      <c r="I296" s="138" t="s">
        <v>1716</v>
      </c>
      <c r="J296" s="141" t="s">
        <v>1717</v>
      </c>
      <c r="K296" s="141" t="s">
        <v>1714</v>
      </c>
      <c r="L296" s="181">
        <v>200</v>
      </c>
      <c r="M296" s="181">
        <v>200</v>
      </c>
      <c r="N296" s="181">
        <v>200</v>
      </c>
      <c r="O296" s="181">
        <v>200</v>
      </c>
      <c r="P296" s="181">
        <v>200</v>
      </c>
      <c r="Q296" s="202">
        <f t="shared" si="30"/>
        <v>1000</v>
      </c>
      <c r="R296" s="206">
        <v>6625</v>
      </c>
      <c r="S296" s="202">
        <f t="shared" si="31"/>
        <v>1325000</v>
      </c>
      <c r="T296" s="202">
        <f t="shared" si="32"/>
        <v>1325000</v>
      </c>
      <c r="U296" s="202">
        <f t="shared" si="33"/>
        <v>1325000</v>
      </c>
      <c r="V296" s="202">
        <f t="shared" si="34"/>
        <v>1325000</v>
      </c>
      <c r="W296" s="202">
        <f t="shared" si="35"/>
        <v>1325000</v>
      </c>
      <c r="X296" s="202">
        <f t="shared" si="36"/>
        <v>6625000</v>
      </c>
      <c r="Y296" s="191" t="s">
        <v>646</v>
      </c>
      <c r="Z296" s="210" t="str">
        <f>IF(Y296&gt;0,INDEX([13]KPI!$B$2:$B$61, MATCH(Y296,[13]KPI!$A$2:$A$61, 0)),"Enter KPI Reference No. to the left")</f>
        <v>Primary schools at level three or above classification</v>
      </c>
      <c r="AA296" s="189" t="s">
        <v>3267</v>
      </c>
      <c r="AB296" s="206" t="s">
        <v>3311</v>
      </c>
      <c r="AC296" s="138" t="s">
        <v>1718</v>
      </c>
    </row>
    <row r="297" spans="1:29" s="187" customFormat="1" ht="84" x14ac:dyDescent="0.2">
      <c r="A297" s="177">
        <v>295</v>
      </c>
      <c r="B297" s="190">
        <v>2</v>
      </c>
      <c r="C297" s="178" t="str">
        <f>IF(COUNTIF(Components!$E$4:$E$989,B297)&gt;0,INDEX(Components!$G$4:$G$989, MATCH(B297,Components!$E$4:$E$989, 0)),"Enter valid code to the left")</f>
        <v>General education quality</v>
      </c>
      <c r="D297" s="190">
        <v>3</v>
      </c>
      <c r="E297" s="178" t="str">
        <f t="array" ref="E297">IF(COUNTIFS(Components!$F$4:$F$989,D297,Components!$B$4:$B$989,B297)&gt;0,INDEX(Components!$G$4:$G$989, MATCH(B297&amp;D297,Components!$B$4:$B$989&amp;Components!$F$4:$F$989,0),0),"Enter the component code on the left")</f>
        <v>School Improvement Plan (SIP)</v>
      </c>
      <c r="F297" s="190">
        <v>1</v>
      </c>
      <c r="G297" s="178" t="str">
        <f t="array" ref="G297">IF(COUNTIFS(Components!$H$4:$H$989,F297, Components!$C$4:$C$989,D297,Components!$B$4:$B$989,B297)&gt;0,INDEX(Components!$I$4:$I$989, MATCH(B297&amp;D297&amp;F297,Components!$B$4:$B$989&amp;Components!$C$4:$C$989&amp;Components!$H$4:$H$989,0),0),"")</f>
        <v>community participation</v>
      </c>
      <c r="H297" s="138" t="s">
        <v>1696</v>
      </c>
      <c r="I297" s="138" t="s">
        <v>1719</v>
      </c>
      <c r="J297" s="141" t="s">
        <v>1717</v>
      </c>
      <c r="K297" s="141" t="s">
        <v>1714</v>
      </c>
      <c r="L297" s="181">
        <v>2200</v>
      </c>
      <c r="M297" s="181">
        <v>2200</v>
      </c>
      <c r="N297" s="181">
        <v>2200</v>
      </c>
      <c r="O297" s="181">
        <v>2200</v>
      </c>
      <c r="P297" s="181">
        <v>2200</v>
      </c>
      <c r="Q297" s="202">
        <f t="shared" si="30"/>
        <v>11000</v>
      </c>
      <c r="R297" s="206">
        <v>5625</v>
      </c>
      <c r="S297" s="202">
        <f t="shared" si="31"/>
        <v>12375000</v>
      </c>
      <c r="T297" s="202">
        <f t="shared" si="32"/>
        <v>12375000</v>
      </c>
      <c r="U297" s="202">
        <f t="shared" si="33"/>
        <v>12375000</v>
      </c>
      <c r="V297" s="202">
        <f t="shared" si="34"/>
        <v>12375000</v>
      </c>
      <c r="W297" s="202">
        <f t="shared" si="35"/>
        <v>12375000</v>
      </c>
      <c r="X297" s="202">
        <f t="shared" si="36"/>
        <v>61875000</v>
      </c>
      <c r="Y297" s="191" t="s">
        <v>646</v>
      </c>
      <c r="Z297" s="210" t="str">
        <f>IF(Y297&gt;0,INDEX([13]KPI!$B$2:$B$61, MATCH(Y297,[13]KPI!$A$2:$A$61, 0)),"Enter KPI Reference No. to the left")</f>
        <v>Primary schools at level three or above classification</v>
      </c>
      <c r="AA297" s="189" t="s">
        <v>3267</v>
      </c>
      <c r="AB297" s="206" t="s">
        <v>769</v>
      </c>
      <c r="AC297" s="138" t="s">
        <v>1720</v>
      </c>
    </row>
    <row r="298" spans="1:29" s="187" customFormat="1" ht="84" x14ac:dyDescent="0.2">
      <c r="A298" s="177">
        <v>296</v>
      </c>
      <c r="B298" s="190">
        <v>2</v>
      </c>
      <c r="C298" s="178" t="str">
        <f>IF(COUNTIF(Components!$E$4:$E$989,B298)&gt;0,INDEX(Components!$G$4:$G$989, MATCH(B298,Components!$E$4:$E$989, 0)),"Enter valid code to the left")</f>
        <v>General education quality</v>
      </c>
      <c r="D298" s="190">
        <v>3</v>
      </c>
      <c r="E298" s="178" t="str">
        <f t="array" ref="E298">IF(COUNTIFS(Components!$F$4:$F$989,D298,Components!$B$4:$B$989,B298)&gt;0,INDEX(Components!$G$4:$G$989, MATCH(B298&amp;D298,Components!$B$4:$B$989&amp;Components!$F$4:$F$989,0),0),"Enter the component code on the left")</f>
        <v>School Improvement Plan (SIP)</v>
      </c>
      <c r="F298" s="190">
        <v>1</v>
      </c>
      <c r="G298" s="178" t="str">
        <f t="array" ref="G298">IF(COUNTIFS(Components!$H$4:$H$989,F298, Components!$C$4:$C$989,D298,Components!$B$4:$B$989,B298)&gt;0,INDEX(Components!$I$4:$I$989, MATCH(B298&amp;D298&amp;F298,Components!$B$4:$B$989&amp;Components!$C$4:$C$989&amp;Components!$H$4:$H$989,0),0),"")</f>
        <v>community participation</v>
      </c>
      <c r="H298" s="138" t="s">
        <v>1696</v>
      </c>
      <c r="I298" s="138" t="s">
        <v>1721</v>
      </c>
      <c r="J298" s="141" t="s">
        <v>1717</v>
      </c>
      <c r="K298" s="141" t="s">
        <v>1714</v>
      </c>
      <c r="L298" s="181">
        <v>400</v>
      </c>
      <c r="M298" s="181">
        <v>400</v>
      </c>
      <c r="N298" s="181">
        <v>400</v>
      </c>
      <c r="O298" s="181">
        <v>400</v>
      </c>
      <c r="P298" s="181">
        <v>400</v>
      </c>
      <c r="Q298" s="202">
        <f t="shared" si="30"/>
        <v>2000</v>
      </c>
      <c r="R298" s="206">
        <v>4566</v>
      </c>
      <c r="S298" s="202">
        <f t="shared" si="31"/>
        <v>1826400</v>
      </c>
      <c r="T298" s="202">
        <f t="shared" si="32"/>
        <v>1826400</v>
      </c>
      <c r="U298" s="202">
        <f t="shared" si="33"/>
        <v>1826400</v>
      </c>
      <c r="V298" s="202">
        <f t="shared" si="34"/>
        <v>1826400</v>
      </c>
      <c r="W298" s="202">
        <f t="shared" si="35"/>
        <v>1826400</v>
      </c>
      <c r="X298" s="202">
        <f t="shared" si="36"/>
        <v>9132000</v>
      </c>
      <c r="Y298" s="191" t="s">
        <v>646</v>
      </c>
      <c r="Z298" s="210" t="str">
        <f>IF(Y298&gt;0,INDEX([13]KPI!$B$2:$B$61, MATCH(Y298,[13]KPI!$A$2:$A$61, 0)),"Enter KPI Reference No. to the left")</f>
        <v>Primary schools at level three or above classification</v>
      </c>
      <c r="AA298" s="189" t="s">
        <v>3267</v>
      </c>
      <c r="AB298" s="206" t="s">
        <v>3311</v>
      </c>
      <c r="AC298" s="138" t="s">
        <v>1722</v>
      </c>
    </row>
    <row r="299" spans="1:29" s="187" customFormat="1" ht="72" x14ac:dyDescent="0.2">
      <c r="A299" s="177">
        <v>297</v>
      </c>
      <c r="B299" s="190">
        <v>2</v>
      </c>
      <c r="C299" s="178" t="str">
        <f>IF(COUNTIF(Components!$E$4:$E$989,B299)&gt;0,INDEX(Components!$G$4:$G$989, MATCH(B299,Components!$E$4:$E$989, 0)),"Enter valid code to the left")</f>
        <v>General education quality</v>
      </c>
      <c r="D299" s="190">
        <v>3</v>
      </c>
      <c r="E299" s="178" t="str">
        <f t="array" ref="E299">IF(COUNTIFS(Components!$F$4:$F$989,D299,Components!$B$4:$B$989,B299)&gt;0,INDEX(Components!$G$4:$G$989, MATCH(B299&amp;D299,Components!$B$4:$B$989&amp;Components!$F$4:$F$989,0),0),"Enter the component code on the left")</f>
        <v>School Improvement Plan (SIP)</v>
      </c>
      <c r="F299" s="190">
        <v>2</v>
      </c>
      <c r="G299" s="178" t="str">
        <f t="array" ref="G299">IF(COUNTIFS(Components!$H$4:$H$989,F299, Components!$C$4:$C$989,D299,Components!$B$4:$B$989,B299)&gt;0,INDEX(Components!$I$4:$I$989, MATCH(B299&amp;D299&amp;F299,Components!$B$4:$B$989&amp;Components!$C$4:$C$989&amp;Components!$H$4:$H$989,0),0),"")</f>
        <v>school environment</v>
      </c>
      <c r="H299" s="141" t="s">
        <v>1723</v>
      </c>
      <c r="I299" s="138" t="s">
        <v>1724</v>
      </c>
      <c r="J299" s="141" t="s">
        <v>1725</v>
      </c>
      <c r="K299" s="141" t="s">
        <v>1726</v>
      </c>
      <c r="L299" s="181">
        <v>2815</v>
      </c>
      <c r="M299" s="181">
        <v>2815</v>
      </c>
      <c r="N299" s="181">
        <v>2815</v>
      </c>
      <c r="O299" s="181">
        <v>2815</v>
      </c>
      <c r="P299" s="181">
        <v>2815</v>
      </c>
      <c r="Q299" s="202">
        <f t="shared" si="30"/>
        <v>14075</v>
      </c>
      <c r="R299" s="206">
        <v>100000</v>
      </c>
      <c r="S299" s="202">
        <f t="shared" si="31"/>
        <v>281500000</v>
      </c>
      <c r="T299" s="202">
        <f t="shared" si="32"/>
        <v>281500000</v>
      </c>
      <c r="U299" s="202">
        <f t="shared" si="33"/>
        <v>281500000</v>
      </c>
      <c r="V299" s="202">
        <f t="shared" si="34"/>
        <v>281500000</v>
      </c>
      <c r="W299" s="202">
        <f t="shared" si="35"/>
        <v>281500000</v>
      </c>
      <c r="X299" s="202">
        <f t="shared" si="36"/>
        <v>1407500000</v>
      </c>
      <c r="Y299" s="191" t="s">
        <v>646</v>
      </c>
      <c r="Z299" s="210" t="str">
        <f>IF(Y299&gt;0,INDEX([12]KPI!$B$2:$B$61, MATCH(Y299,[12]KPI!$A$2:$A$61, 0)),"Enter KPI Reference No. to the left")</f>
        <v>Primary schools at level three or above classification</v>
      </c>
      <c r="AA299" s="189" t="s">
        <v>3267</v>
      </c>
      <c r="AB299" s="206" t="s">
        <v>769</v>
      </c>
      <c r="AC299" s="138" t="s">
        <v>1727</v>
      </c>
    </row>
    <row r="300" spans="1:29" s="187" customFormat="1" ht="60" x14ac:dyDescent="0.2">
      <c r="A300" s="177">
        <v>298</v>
      </c>
      <c r="B300" s="190">
        <v>2</v>
      </c>
      <c r="C300" s="178" t="str">
        <f>IF(COUNTIF(Components!$E$4:$E$989,B300)&gt;0,INDEX(Components!$G$4:$G$989, MATCH(B300,Components!$E$4:$E$989, 0)),"Enter valid code to the left")</f>
        <v>General education quality</v>
      </c>
      <c r="D300" s="190">
        <v>3</v>
      </c>
      <c r="E300" s="178" t="str">
        <f t="array" ref="E300">IF(COUNTIFS(Components!$F$4:$F$989,D300,Components!$B$4:$B$989,B300)&gt;0,INDEX(Components!$G$4:$G$989, MATCH(B300&amp;D300,Components!$B$4:$B$989&amp;Components!$F$4:$F$989,0),0),"Enter the component code on the left")</f>
        <v>School Improvement Plan (SIP)</v>
      </c>
      <c r="F300" s="190">
        <v>2</v>
      </c>
      <c r="G300" s="178" t="str">
        <f t="array" ref="G300">IF(COUNTIFS(Components!$H$4:$H$989,F300, Components!$C$4:$C$989,D300,Components!$B$4:$B$989,B300)&gt;0,INDEX(Components!$I$4:$I$989, MATCH(B300&amp;D300&amp;F300,Components!$B$4:$B$989&amp;Components!$C$4:$C$989&amp;Components!$H$4:$H$989,0),0),"")</f>
        <v>school environment</v>
      </c>
      <c r="H300" s="141" t="s">
        <v>1723</v>
      </c>
      <c r="I300" s="138" t="s">
        <v>1728</v>
      </c>
      <c r="J300" s="141" t="s">
        <v>1729</v>
      </c>
      <c r="K300" s="141" t="s">
        <v>1714</v>
      </c>
      <c r="L300" s="181"/>
      <c r="M300" s="181">
        <v>22</v>
      </c>
      <c r="N300" s="181"/>
      <c r="O300" s="181"/>
      <c r="P300" s="181"/>
      <c r="Q300" s="202">
        <f t="shared" si="30"/>
        <v>22</v>
      </c>
      <c r="R300" s="206">
        <v>5573</v>
      </c>
      <c r="S300" s="202">
        <f t="shared" si="31"/>
        <v>0</v>
      </c>
      <c r="T300" s="202">
        <f t="shared" si="32"/>
        <v>122606</v>
      </c>
      <c r="U300" s="202">
        <f t="shared" si="33"/>
        <v>0</v>
      </c>
      <c r="V300" s="202">
        <f t="shared" si="34"/>
        <v>0</v>
      </c>
      <c r="W300" s="202">
        <f t="shared" si="35"/>
        <v>0</v>
      </c>
      <c r="X300" s="202">
        <f t="shared" si="36"/>
        <v>122606</v>
      </c>
      <c r="Y300" s="191" t="s">
        <v>646</v>
      </c>
      <c r="Z300" s="210" t="str">
        <f>IF(Y300&gt;0,INDEX([12]KPI!$B$2:$B$61, MATCH(Y300,[12]KPI!$A$2:$A$61, 0)),"Enter KPI Reference No. to the left")</f>
        <v>Primary schools at level three or above classification</v>
      </c>
      <c r="AA300" s="191" t="s">
        <v>1032</v>
      </c>
      <c r="AB300" s="206" t="s">
        <v>3311</v>
      </c>
      <c r="AC300" s="138" t="s">
        <v>1730</v>
      </c>
    </row>
    <row r="301" spans="1:29" s="187" customFormat="1" ht="60" x14ac:dyDescent="0.2">
      <c r="A301" s="177">
        <v>299</v>
      </c>
      <c r="B301" s="190">
        <v>2</v>
      </c>
      <c r="C301" s="178" t="str">
        <f>IF(COUNTIF(Components!$E$4:$E$989,B301)&gt;0,INDEX(Components!$G$4:$G$989, MATCH(B301,Components!$E$4:$E$989, 0)),"Enter valid code to the left")</f>
        <v>General education quality</v>
      </c>
      <c r="D301" s="190">
        <v>3</v>
      </c>
      <c r="E301" s="178" t="str">
        <f t="array" ref="E301">IF(COUNTIFS(Components!$F$4:$F$989,D301,Components!$B$4:$B$989,B301)&gt;0,INDEX(Components!$G$4:$G$989, MATCH(B301&amp;D301,Components!$B$4:$B$989&amp;Components!$F$4:$F$989,0),0),"Enter the component code on the left")</f>
        <v>School Improvement Plan (SIP)</v>
      </c>
      <c r="F301" s="190">
        <v>2</v>
      </c>
      <c r="G301" s="178" t="str">
        <f t="array" ref="G301">IF(COUNTIFS(Components!$H$4:$H$989,F301, Components!$C$4:$C$989,D301,Components!$B$4:$B$989,B301)&gt;0,INDEX(Components!$I$4:$I$989, MATCH(B301&amp;D301&amp;F301,Components!$B$4:$B$989&amp;Components!$C$4:$C$989&amp;Components!$H$4:$H$989,0),0),"")</f>
        <v>school environment</v>
      </c>
      <c r="H301" s="141" t="s">
        <v>1723</v>
      </c>
      <c r="I301" s="138" t="s">
        <v>1731</v>
      </c>
      <c r="J301" s="141" t="s">
        <v>1729</v>
      </c>
      <c r="K301" s="141" t="s">
        <v>1714</v>
      </c>
      <c r="L301" s="181"/>
      <c r="M301" s="181">
        <v>60</v>
      </c>
      <c r="N301" s="181"/>
      <c r="O301" s="181"/>
      <c r="P301" s="181"/>
      <c r="Q301" s="202">
        <f t="shared" si="30"/>
        <v>60</v>
      </c>
      <c r="R301" s="206">
        <v>5016</v>
      </c>
      <c r="S301" s="202">
        <f t="shared" si="31"/>
        <v>0</v>
      </c>
      <c r="T301" s="202">
        <f t="shared" si="32"/>
        <v>300960</v>
      </c>
      <c r="U301" s="202">
        <f t="shared" si="33"/>
        <v>0</v>
      </c>
      <c r="V301" s="202">
        <f t="shared" si="34"/>
        <v>0</v>
      </c>
      <c r="W301" s="202">
        <f t="shared" si="35"/>
        <v>0</v>
      </c>
      <c r="X301" s="202">
        <f t="shared" si="36"/>
        <v>300960</v>
      </c>
      <c r="Y301" s="191" t="s">
        <v>646</v>
      </c>
      <c r="Z301" s="210" t="str">
        <f>IF(Y301&gt;0,INDEX([12]KPI!$B$2:$B$61, MATCH(Y301,[12]KPI!$A$2:$A$61, 0)),"Enter KPI Reference No. to the left")</f>
        <v>Primary schools at level three or above classification</v>
      </c>
      <c r="AA301" s="191" t="s">
        <v>1032</v>
      </c>
      <c r="AB301" s="206" t="s">
        <v>3311</v>
      </c>
      <c r="AC301" s="138" t="s">
        <v>1732</v>
      </c>
    </row>
    <row r="302" spans="1:29" s="187" customFormat="1" ht="60" x14ac:dyDescent="0.2">
      <c r="A302" s="177">
        <v>300</v>
      </c>
      <c r="B302" s="190">
        <v>2</v>
      </c>
      <c r="C302" s="178" t="str">
        <f>IF(COUNTIF(Components!$E$4:$E$989,B302)&gt;0,INDEX(Components!$G$4:$G$989, MATCH(B302,Components!$E$4:$E$989, 0)),"Enter valid code to the left")</f>
        <v>General education quality</v>
      </c>
      <c r="D302" s="190">
        <v>3</v>
      </c>
      <c r="E302" s="178" t="str">
        <f t="array" ref="E302">IF(COUNTIFS(Components!$F$4:$F$989,D302,Components!$B$4:$B$989,B302)&gt;0,INDEX(Components!$G$4:$G$989, MATCH(B302&amp;D302,Components!$B$4:$B$989&amp;Components!$F$4:$F$989,0),0),"Enter the component code on the left")</f>
        <v>School Improvement Plan (SIP)</v>
      </c>
      <c r="F302" s="190">
        <v>2</v>
      </c>
      <c r="G302" s="178" t="str">
        <f t="array" ref="G302">IF(COUNTIFS(Components!$H$4:$H$989,F302, Components!$C$4:$C$989,D302,Components!$B$4:$B$989,B302)&gt;0,INDEX(Components!$I$4:$I$989, MATCH(B302&amp;D302&amp;F302,Components!$B$4:$B$989&amp;Components!$C$4:$C$989&amp;Components!$H$4:$H$989,0),0),"")</f>
        <v>school environment</v>
      </c>
      <c r="H302" s="141" t="s">
        <v>1723</v>
      </c>
      <c r="I302" s="138" t="s">
        <v>1733</v>
      </c>
      <c r="J302" s="141" t="s">
        <v>1729</v>
      </c>
      <c r="K302" s="141" t="s">
        <v>1714</v>
      </c>
      <c r="L302" s="181"/>
      <c r="M302" s="181"/>
      <c r="N302" s="181">
        <v>330</v>
      </c>
      <c r="O302" s="181"/>
      <c r="P302" s="181"/>
      <c r="Q302" s="202">
        <f t="shared" si="30"/>
        <v>330</v>
      </c>
      <c r="R302" s="206">
        <v>3162</v>
      </c>
      <c r="S302" s="202">
        <f t="shared" si="31"/>
        <v>0</v>
      </c>
      <c r="T302" s="202">
        <f t="shared" si="32"/>
        <v>0</v>
      </c>
      <c r="U302" s="202">
        <f t="shared" si="33"/>
        <v>1043460</v>
      </c>
      <c r="V302" s="202">
        <f t="shared" si="34"/>
        <v>0</v>
      </c>
      <c r="W302" s="202">
        <f t="shared" si="35"/>
        <v>0</v>
      </c>
      <c r="X302" s="202">
        <f t="shared" si="36"/>
        <v>1043460</v>
      </c>
      <c r="Y302" s="191" t="s">
        <v>646</v>
      </c>
      <c r="Z302" s="210" t="str">
        <f>IF(Y302&gt;0,INDEX([12]KPI!$B$2:$B$61, MATCH(Y302,[12]KPI!$A$2:$A$61, 0)),"Enter KPI Reference No. to the left")</f>
        <v>Primary schools at level three or above classification</v>
      </c>
      <c r="AA302" s="191" t="s">
        <v>1032</v>
      </c>
      <c r="AB302" s="206" t="s">
        <v>769</v>
      </c>
      <c r="AC302" s="138"/>
    </row>
    <row r="303" spans="1:29" s="187" customFormat="1" ht="60" x14ac:dyDescent="0.2">
      <c r="A303" s="177">
        <v>301</v>
      </c>
      <c r="B303" s="190">
        <v>2</v>
      </c>
      <c r="C303" s="178" t="str">
        <f>IF(COUNTIF(Components!$E$4:$E$989,B303)&gt;0,INDEX(Components!$G$4:$G$989, MATCH(B303,Components!$E$4:$E$989, 0)),"Enter valid code to the left")</f>
        <v>General education quality</v>
      </c>
      <c r="D303" s="190">
        <v>3</v>
      </c>
      <c r="E303" s="178" t="str">
        <f t="array" ref="E303">IF(COUNTIFS(Components!$F$4:$F$989,D303,Components!$B$4:$B$989,B303)&gt;0,INDEX(Components!$G$4:$G$989, MATCH(B303&amp;D303,Components!$B$4:$B$989&amp;Components!$F$4:$F$989,0),0),"Enter the component code on the left")</f>
        <v>School Improvement Plan (SIP)</v>
      </c>
      <c r="F303" s="190">
        <v>2</v>
      </c>
      <c r="G303" s="178" t="str">
        <f t="array" ref="G303">IF(COUNTIFS(Components!$H$4:$H$989,F303, Components!$C$4:$C$989,D303,Components!$B$4:$B$989,B303)&gt;0,INDEX(Components!$I$4:$I$989, MATCH(B303&amp;D303&amp;F303,Components!$B$4:$B$989&amp;Components!$C$4:$C$989&amp;Components!$H$4:$H$989,0),0),"")</f>
        <v>school environment</v>
      </c>
      <c r="H303" s="141" t="s">
        <v>1723</v>
      </c>
      <c r="I303" s="138" t="s">
        <v>1734</v>
      </c>
      <c r="J303" s="141" t="s">
        <v>1729</v>
      </c>
      <c r="K303" s="141" t="s">
        <v>1735</v>
      </c>
      <c r="L303" s="181"/>
      <c r="M303" s="181"/>
      <c r="N303" s="181">
        <v>7</v>
      </c>
      <c r="O303" s="181"/>
      <c r="P303" s="181"/>
      <c r="Q303" s="202">
        <f t="shared" si="30"/>
        <v>7</v>
      </c>
      <c r="R303" s="206">
        <v>5000</v>
      </c>
      <c r="S303" s="202">
        <f t="shared" si="31"/>
        <v>0</v>
      </c>
      <c r="T303" s="202">
        <f t="shared" si="32"/>
        <v>0</v>
      </c>
      <c r="U303" s="202">
        <f t="shared" si="33"/>
        <v>35000</v>
      </c>
      <c r="V303" s="202">
        <f t="shared" si="34"/>
        <v>0</v>
      </c>
      <c r="W303" s="202">
        <f t="shared" si="35"/>
        <v>0</v>
      </c>
      <c r="X303" s="202">
        <f t="shared" si="36"/>
        <v>35000</v>
      </c>
      <c r="Y303" s="191" t="s">
        <v>646</v>
      </c>
      <c r="Z303" s="210" t="str">
        <f>IF(Y303&gt;0,INDEX([12]KPI!$B$2:$B$61, MATCH(Y303,[12]KPI!$A$2:$A$61, 0)),"Enter KPI Reference No. to the left")</f>
        <v>Primary schools at level three or above classification</v>
      </c>
      <c r="AA303" s="191" t="s">
        <v>1032</v>
      </c>
      <c r="AB303" s="206" t="s">
        <v>769</v>
      </c>
      <c r="AC303" s="138" t="s">
        <v>1736</v>
      </c>
    </row>
    <row r="304" spans="1:29" s="187" customFormat="1" ht="60" x14ac:dyDescent="0.2">
      <c r="A304" s="177">
        <v>302</v>
      </c>
      <c r="B304" s="190">
        <v>2</v>
      </c>
      <c r="C304" s="178" t="str">
        <f>IF(COUNTIF(Components!$E$4:$E$989,B304)&gt;0,INDEX(Components!$G$4:$G$989, MATCH(B304,Components!$E$4:$E$989, 0)),"Enter valid code to the left")</f>
        <v>General education quality</v>
      </c>
      <c r="D304" s="190">
        <v>3</v>
      </c>
      <c r="E304" s="178" t="str">
        <f t="array" ref="E304">IF(COUNTIFS(Components!$F$4:$F$989,D304,Components!$B$4:$B$989,B304)&gt;0,INDEX(Components!$G$4:$G$989, MATCH(B304&amp;D304,Components!$B$4:$B$989&amp;Components!$F$4:$F$989,0),0),"Enter the component code on the left")</f>
        <v>School Improvement Plan (SIP)</v>
      </c>
      <c r="F304" s="190">
        <v>2</v>
      </c>
      <c r="G304" s="178" t="str">
        <f t="array" ref="G304">IF(COUNTIFS(Components!$H$4:$H$989,F304, Components!$C$4:$C$989,D304,Components!$B$4:$B$989,B304)&gt;0,INDEX(Components!$I$4:$I$989, MATCH(B304&amp;D304&amp;F304,Components!$B$4:$B$989&amp;Components!$C$4:$C$989&amp;Components!$H$4:$H$989,0),0),"")</f>
        <v>school environment</v>
      </c>
      <c r="H304" s="141" t="s">
        <v>1723</v>
      </c>
      <c r="I304" s="138" t="s">
        <v>1737</v>
      </c>
      <c r="J304" s="141" t="s">
        <v>1729</v>
      </c>
      <c r="K304" s="141" t="s">
        <v>1498</v>
      </c>
      <c r="L304" s="181"/>
      <c r="M304" s="181"/>
      <c r="N304" s="181"/>
      <c r="O304" s="181">
        <v>45000</v>
      </c>
      <c r="P304" s="181"/>
      <c r="Q304" s="202">
        <f t="shared" si="30"/>
        <v>45000</v>
      </c>
      <c r="R304" s="206">
        <v>50</v>
      </c>
      <c r="S304" s="202">
        <f t="shared" si="31"/>
        <v>0</v>
      </c>
      <c r="T304" s="202">
        <f t="shared" si="32"/>
        <v>0</v>
      </c>
      <c r="U304" s="202">
        <f t="shared" si="33"/>
        <v>0</v>
      </c>
      <c r="V304" s="202">
        <f t="shared" si="34"/>
        <v>2250000</v>
      </c>
      <c r="W304" s="202">
        <f t="shared" si="35"/>
        <v>0</v>
      </c>
      <c r="X304" s="202">
        <f t="shared" si="36"/>
        <v>2250000</v>
      </c>
      <c r="Y304" s="191" t="s">
        <v>646</v>
      </c>
      <c r="Z304" s="210" t="str">
        <f>IF(Y304&gt;0,INDEX([12]KPI!$B$2:$B$61, MATCH(Y304,[12]KPI!$A$2:$A$61, 0)),"Enter KPI Reference No. to the left")</f>
        <v>Primary schools at level three or above classification</v>
      </c>
      <c r="AA304" s="191" t="s">
        <v>1032</v>
      </c>
      <c r="AB304" s="206" t="s">
        <v>769</v>
      </c>
      <c r="AC304" s="138" t="s">
        <v>1738</v>
      </c>
    </row>
    <row r="305" spans="1:29" ht="60" x14ac:dyDescent="0.2">
      <c r="A305" s="177">
        <v>303</v>
      </c>
      <c r="B305" s="140">
        <v>2</v>
      </c>
      <c r="C305" s="178" t="str">
        <f>IF(COUNTIF(Components!$E$4:$E$989,B305)&gt;0,INDEX(Components!$G$4:$G$989, MATCH(B305,Components!$E$4:$E$989, 0)),"Enter valid code to the left")</f>
        <v>General education quality</v>
      </c>
      <c r="D305" s="140">
        <v>3</v>
      </c>
      <c r="E305" s="178" t="str">
        <f t="array" ref="E305">IF(COUNTIFS(Components!$F$4:$F$989,D305,Components!$B$4:$B$989,B305)&gt;0,INDEX(Components!$G$4:$G$989, MATCH(B305&amp;D305,Components!$B$4:$B$989&amp;Components!$F$4:$F$989,0),0),"Enter the component code on the left")</f>
        <v>School Improvement Plan (SIP)</v>
      </c>
      <c r="F305" s="140">
        <v>2</v>
      </c>
      <c r="G305" s="178" t="str">
        <f t="array" ref="G305">IF(COUNTIFS(Components!$H$4:$H$989,F305, Components!$C$4:$C$989,D305,Components!$B$4:$B$989,B305)&gt;0,INDEX(Components!$I$4:$I$989, MATCH(B305&amp;D305&amp;F305,Components!$B$4:$B$989&amp;Components!$C$4:$C$989&amp;Components!$H$4:$H$989,0),0),"")</f>
        <v>school environment</v>
      </c>
      <c r="H305" s="141" t="s">
        <v>1723</v>
      </c>
      <c r="I305" s="137" t="s">
        <v>1739</v>
      </c>
      <c r="J305" s="185" t="s">
        <v>1729</v>
      </c>
      <c r="K305" s="185" t="s">
        <v>1740</v>
      </c>
      <c r="L305" s="215">
        <v>11</v>
      </c>
      <c r="M305" s="215">
        <v>11</v>
      </c>
      <c r="N305" s="215">
        <v>11</v>
      </c>
      <c r="O305" s="215">
        <v>11</v>
      </c>
      <c r="P305" s="215">
        <v>11</v>
      </c>
      <c r="Q305" s="202">
        <f t="shared" si="30"/>
        <v>55</v>
      </c>
      <c r="R305" s="213">
        <v>100000</v>
      </c>
      <c r="S305" s="202">
        <f t="shared" si="31"/>
        <v>1100000</v>
      </c>
      <c r="T305" s="202">
        <f t="shared" si="32"/>
        <v>1100000</v>
      </c>
      <c r="U305" s="202">
        <f t="shared" si="33"/>
        <v>1100000</v>
      </c>
      <c r="V305" s="202">
        <f t="shared" si="34"/>
        <v>1100000</v>
      </c>
      <c r="W305" s="202">
        <f t="shared" si="35"/>
        <v>1100000</v>
      </c>
      <c r="X305" s="202">
        <f t="shared" si="36"/>
        <v>5500000</v>
      </c>
      <c r="Y305" s="180" t="s">
        <v>646</v>
      </c>
      <c r="Z305" s="216" t="str">
        <f>IF(Y305&gt;0,INDEX([12]KPI!$B$2:$B$61, MATCH(Y305,[12]KPI!$A$2:$A$61, 0)),"Enter KPI Reference No. to the left")</f>
        <v>Primary schools at level three or above classification</v>
      </c>
      <c r="AA305" s="180" t="s">
        <v>1032</v>
      </c>
      <c r="AB305" s="213" t="s">
        <v>769</v>
      </c>
      <c r="AC305" s="137" t="s">
        <v>1741</v>
      </c>
    </row>
    <row r="306" spans="1:29" ht="60" x14ac:dyDescent="0.2">
      <c r="A306" s="177">
        <v>304</v>
      </c>
      <c r="B306" s="140">
        <v>2</v>
      </c>
      <c r="C306" s="178" t="str">
        <f>IF(COUNTIF(Components!$E$4:$E$989,B306)&gt;0,INDEX(Components!$G$4:$G$989, MATCH(B306,Components!$E$4:$E$989, 0)),"Enter valid code to the left")</f>
        <v>General education quality</v>
      </c>
      <c r="D306" s="140">
        <v>3</v>
      </c>
      <c r="E306" s="178" t="str">
        <f t="array" ref="E306">IF(COUNTIFS(Components!$F$4:$F$989,D306,Components!$B$4:$B$989,B306)&gt;0,INDEX(Components!$G$4:$G$989, MATCH(B306&amp;D306,Components!$B$4:$B$989&amp;Components!$F$4:$F$989,0),0),"Enter the component code on the left")</f>
        <v>School Improvement Plan (SIP)</v>
      </c>
      <c r="F306" s="140">
        <v>2</v>
      </c>
      <c r="G306" s="178" t="str">
        <f t="array" ref="G306">IF(COUNTIFS(Components!$H$4:$H$989,F306, Components!$C$4:$C$989,D306,Components!$B$4:$B$989,B306)&gt;0,INDEX(Components!$I$4:$I$989, MATCH(B306&amp;D306&amp;F306,Components!$B$4:$B$989&amp;Components!$C$4:$C$989&amp;Components!$H$4:$H$989,0),0),"")</f>
        <v>school environment</v>
      </c>
      <c r="H306" s="141" t="s">
        <v>1723</v>
      </c>
      <c r="I306" s="137" t="s">
        <v>1742</v>
      </c>
      <c r="J306" s="185" t="s">
        <v>1729</v>
      </c>
      <c r="K306" s="185" t="s">
        <v>1714</v>
      </c>
      <c r="L306" s="215">
        <v>771</v>
      </c>
      <c r="M306" s="215">
        <v>771</v>
      </c>
      <c r="N306" s="215">
        <v>771</v>
      </c>
      <c r="O306" s="215">
        <v>771</v>
      </c>
      <c r="P306" s="215">
        <v>771</v>
      </c>
      <c r="Q306" s="202">
        <f t="shared" si="30"/>
        <v>3855</v>
      </c>
      <c r="R306" s="213">
        <v>3566</v>
      </c>
      <c r="S306" s="202">
        <f t="shared" si="31"/>
        <v>2749386</v>
      </c>
      <c r="T306" s="202">
        <f t="shared" si="32"/>
        <v>2749386</v>
      </c>
      <c r="U306" s="202">
        <f t="shared" si="33"/>
        <v>2749386</v>
      </c>
      <c r="V306" s="202">
        <f t="shared" si="34"/>
        <v>2749386</v>
      </c>
      <c r="W306" s="202">
        <f t="shared" si="35"/>
        <v>2749386</v>
      </c>
      <c r="X306" s="202">
        <f t="shared" si="36"/>
        <v>13746930</v>
      </c>
      <c r="Y306" s="180" t="s">
        <v>646</v>
      </c>
      <c r="Z306" s="216" t="str">
        <f>IF(Y306&gt;0,INDEX([12]KPI!$B$2:$B$61, MATCH(Y306,[12]KPI!$A$2:$A$61, 0)),"Enter KPI Reference No. to the left")</f>
        <v>Primary schools at level three or above classification</v>
      </c>
      <c r="AA306" s="180" t="s">
        <v>1032</v>
      </c>
      <c r="AB306" s="213" t="s">
        <v>769</v>
      </c>
      <c r="AC306" s="137" t="s">
        <v>1743</v>
      </c>
    </row>
    <row r="307" spans="1:29" s="187" customFormat="1" ht="48" x14ac:dyDescent="0.2">
      <c r="A307" s="177">
        <v>305</v>
      </c>
      <c r="B307" s="190">
        <v>2</v>
      </c>
      <c r="C307" s="178" t="str">
        <f>IF(COUNTIF(Components!$E$4:$E$989,B307)&gt;0,INDEX(Components!$G$4:$G$989, MATCH(B307,Components!$E$4:$E$989, 0)),"Enter valid code to the left")</f>
        <v>General education quality</v>
      </c>
      <c r="D307" s="190">
        <v>3</v>
      </c>
      <c r="E307" s="178" t="str">
        <f t="array" ref="E307">IF(COUNTIFS(Components!$F$4:$F$989,D307,Components!$B$4:$B$989,B307)&gt;0,INDEX(Components!$G$4:$G$989, MATCH(B307&amp;D307,Components!$B$4:$B$989&amp;Components!$F$4:$F$989,0),0),"Enter the component code on the left")</f>
        <v>School Improvement Plan (SIP)</v>
      </c>
      <c r="F307" s="190">
        <v>2</v>
      </c>
      <c r="G307" s="178" t="str">
        <f t="array" ref="G307">IF(COUNTIFS(Components!$H$4:$H$989,F307, Components!$C$4:$C$989,D307,Components!$B$4:$B$989,B307)&gt;0,INDEX(Components!$I$4:$I$989, MATCH(B307&amp;D307&amp;F307,Components!$B$4:$B$989&amp;Components!$C$4:$C$989&amp;Components!$H$4:$H$989,0),0),"")</f>
        <v>school environment</v>
      </c>
      <c r="H307" s="141" t="s">
        <v>1723</v>
      </c>
      <c r="I307" s="138" t="s">
        <v>1744</v>
      </c>
      <c r="J307" s="141" t="s">
        <v>1745</v>
      </c>
      <c r="K307" s="141" t="s">
        <v>1714</v>
      </c>
      <c r="L307" s="181"/>
      <c r="M307" s="181">
        <v>100</v>
      </c>
      <c r="N307" s="181"/>
      <c r="O307" s="181"/>
      <c r="P307" s="181"/>
      <c r="Q307" s="202">
        <f t="shared" si="30"/>
        <v>100</v>
      </c>
      <c r="R307" s="217">
        <v>4566</v>
      </c>
      <c r="S307" s="202">
        <f t="shared" si="31"/>
        <v>0</v>
      </c>
      <c r="T307" s="202">
        <f t="shared" si="32"/>
        <v>456600</v>
      </c>
      <c r="U307" s="202">
        <f t="shared" si="33"/>
        <v>0</v>
      </c>
      <c r="V307" s="202">
        <f t="shared" si="34"/>
        <v>0</v>
      </c>
      <c r="W307" s="202">
        <f t="shared" si="35"/>
        <v>0</v>
      </c>
      <c r="X307" s="202">
        <f t="shared" si="36"/>
        <v>456600</v>
      </c>
      <c r="Y307" s="191" t="s">
        <v>646</v>
      </c>
      <c r="Z307" s="210" t="str">
        <f>IF(Y307&gt;0,INDEX([12]KPI!$B$2:$B$61, MATCH(Y307,[12]KPI!$A$2:$A$61, 0)),"Enter KPI Reference No. to the left")</f>
        <v>Primary schools at level three or above classification</v>
      </c>
      <c r="AA307" s="191" t="s">
        <v>1032</v>
      </c>
      <c r="AB307" s="206" t="s">
        <v>3312</v>
      </c>
      <c r="AC307" s="138"/>
    </row>
    <row r="308" spans="1:29" s="187" customFormat="1" ht="48" x14ac:dyDescent="0.2">
      <c r="A308" s="177">
        <v>306</v>
      </c>
      <c r="B308" s="190">
        <v>2</v>
      </c>
      <c r="C308" s="178" t="str">
        <f>IF(COUNTIF(Components!$E$4:$E$989,B308)&gt;0,INDEX(Components!$G$4:$G$989, MATCH(B308,Components!$E$4:$E$989, 0)),"Enter valid code to the left")</f>
        <v>General education quality</v>
      </c>
      <c r="D308" s="190">
        <v>3</v>
      </c>
      <c r="E308" s="178" t="str">
        <f t="array" ref="E308">IF(COUNTIFS(Components!$F$4:$F$989,D308,Components!$B$4:$B$989,B308)&gt;0,INDEX(Components!$G$4:$G$989, MATCH(B308&amp;D308,Components!$B$4:$B$989&amp;Components!$F$4:$F$989,0),0),"Enter the component code on the left")</f>
        <v>School Improvement Plan (SIP)</v>
      </c>
      <c r="F308" s="190">
        <v>2</v>
      </c>
      <c r="G308" s="178" t="str">
        <f t="array" ref="G308">IF(COUNTIFS(Components!$H$4:$H$989,F308, Components!$C$4:$C$989,D308,Components!$B$4:$B$989,B308)&gt;0,INDEX(Components!$I$4:$I$989, MATCH(B308&amp;D308&amp;F308,Components!$B$4:$B$989&amp;Components!$C$4:$C$989&amp;Components!$H$4:$H$989,0),0),"")</f>
        <v>school environment</v>
      </c>
      <c r="H308" s="141" t="s">
        <v>1723</v>
      </c>
      <c r="I308" s="138" t="s">
        <v>1746</v>
      </c>
      <c r="J308" s="141" t="s">
        <v>1745</v>
      </c>
      <c r="K308" s="141" t="s">
        <v>262</v>
      </c>
      <c r="L308" s="218"/>
      <c r="M308" s="218">
        <v>1100</v>
      </c>
      <c r="N308" s="218"/>
      <c r="O308" s="218"/>
      <c r="P308" s="218"/>
      <c r="Q308" s="202">
        <f t="shared" si="30"/>
        <v>1100</v>
      </c>
      <c r="R308" s="217">
        <v>3566</v>
      </c>
      <c r="S308" s="202">
        <f t="shared" si="31"/>
        <v>0</v>
      </c>
      <c r="T308" s="202">
        <f t="shared" si="32"/>
        <v>3922600</v>
      </c>
      <c r="U308" s="202">
        <f t="shared" si="33"/>
        <v>0</v>
      </c>
      <c r="V308" s="202">
        <f t="shared" si="34"/>
        <v>0</v>
      </c>
      <c r="W308" s="202">
        <f t="shared" si="35"/>
        <v>0</v>
      </c>
      <c r="X308" s="202">
        <f t="shared" si="36"/>
        <v>3922600</v>
      </c>
      <c r="Y308" s="191" t="s">
        <v>646</v>
      </c>
      <c r="Z308" s="210" t="str">
        <f>IF(Y308&gt;0,INDEX([12]KPI!$B$2:$B$61, MATCH(Y308,[12]KPI!$A$2:$A$61, 0)),"Enter KPI Reference No. to the left")</f>
        <v>Primary schools at level three or above classification</v>
      </c>
      <c r="AA308" s="191" t="s">
        <v>1032</v>
      </c>
      <c r="AB308" s="206" t="s">
        <v>3313</v>
      </c>
      <c r="AC308" s="138"/>
    </row>
    <row r="309" spans="1:29" s="196" customFormat="1" ht="36" x14ac:dyDescent="0.2">
      <c r="A309" s="177">
        <v>307</v>
      </c>
      <c r="B309" s="194"/>
      <c r="C309" s="178" t="str">
        <f>IF(COUNTIF(Components!$E$4:$E$989,B309)&gt;0,INDEX(Components!$G$4:$G$989, MATCH(B309,Components!$E$4:$E$989, 0)),"Enter valid code to the left")</f>
        <v>Enter valid code to the left</v>
      </c>
      <c r="D309" s="194"/>
      <c r="E309" s="178" t="str">
        <f t="array" ref="E309">IF(COUNTIFS(Components!$F$4:$F$989,D309,Components!$B$4:$B$989,B309)&gt;0,INDEX(Components!$G$4:$G$989, MATCH(B309&amp;D309,Components!$B$4:$B$989&amp;Components!$F$4:$F$989,0),0),"Enter the component code on the left")</f>
        <v>Enter the component code on the left</v>
      </c>
      <c r="F309" s="194"/>
      <c r="G309" s="178" t="str">
        <f t="array" ref="G309">IF(COUNTIFS(Components!$H$4:$H$989,F309, Components!$C$4:$C$989,D309,Components!$B$4:$B$989,B309)&gt;0,INDEX(Components!$I$4:$I$989, MATCH(B309&amp;D309&amp;F309,Components!$B$4:$B$989&amp;Components!$C$4:$C$989&amp;Components!$H$4:$H$989,0),0),"")</f>
        <v/>
      </c>
      <c r="H309" s="219"/>
      <c r="I309" s="220"/>
      <c r="J309" s="219"/>
      <c r="K309" s="219"/>
      <c r="L309" s="221"/>
      <c r="M309" s="221"/>
      <c r="N309" s="221"/>
      <c r="O309" s="221"/>
      <c r="P309" s="221"/>
      <c r="Q309" s="202">
        <f t="shared" si="30"/>
        <v>0</v>
      </c>
      <c r="R309" s="222"/>
      <c r="S309" s="202">
        <f t="shared" si="31"/>
        <v>0</v>
      </c>
      <c r="T309" s="202">
        <f t="shared" si="32"/>
        <v>0</v>
      </c>
      <c r="U309" s="202">
        <f t="shared" si="33"/>
        <v>0</v>
      </c>
      <c r="V309" s="202">
        <f t="shared" si="34"/>
        <v>0</v>
      </c>
      <c r="W309" s="202">
        <f t="shared" si="35"/>
        <v>0</v>
      </c>
      <c r="X309" s="202">
        <f t="shared" si="36"/>
        <v>0</v>
      </c>
      <c r="Y309" s="195"/>
      <c r="Z309" s="210" t="str">
        <f>IF(Y309&gt;0,INDEX([12]KPI!$B$2:$B$61, MATCH(Y309,[12]KPI!$A$2:$A$61, 0)),"Enter KPI Reference No. to the left")</f>
        <v>Enter KPI Reference No. to the left</v>
      </c>
      <c r="AA309" s="195"/>
      <c r="AB309" s="223"/>
      <c r="AC309" s="220"/>
    </row>
    <row r="310" spans="1:29" s="187" customFormat="1" ht="48" x14ac:dyDescent="0.2">
      <c r="A310" s="177">
        <v>308</v>
      </c>
      <c r="B310" s="190">
        <v>2</v>
      </c>
      <c r="C310" s="178" t="str">
        <f>IF(COUNTIF(Components!$E$4:$E$989,B310)&gt;0,INDEX(Components!$G$4:$G$989, MATCH(B310,Components!$E$4:$E$989, 0)),"Enter valid code to the left")</f>
        <v>General education quality</v>
      </c>
      <c r="D310" s="190">
        <v>3</v>
      </c>
      <c r="E310" s="178" t="str">
        <f t="array" ref="E310">IF(COUNTIFS(Components!$F$4:$F$989,D310,Components!$B$4:$B$989,B310)&gt;0,INDEX(Components!$G$4:$G$989, MATCH(B310&amp;D310,Components!$B$4:$B$989&amp;Components!$F$4:$F$989,0),0),"Enter the component code on the left")</f>
        <v>School Improvement Plan (SIP)</v>
      </c>
      <c r="F310" s="190">
        <v>2</v>
      </c>
      <c r="G310" s="178" t="str">
        <f t="array" ref="G310">IF(COUNTIFS(Components!$H$4:$H$989,F310, Components!$C$4:$C$989,D310,Components!$B$4:$B$989,B310)&gt;0,INDEX(Components!$I$4:$I$989, MATCH(B310&amp;D310&amp;F310,Components!$B$4:$B$989&amp;Components!$C$4:$C$989&amp;Components!$H$4:$H$989,0),0),"")</f>
        <v>school environment</v>
      </c>
      <c r="H310" s="141" t="s">
        <v>1723</v>
      </c>
      <c r="I310" s="138" t="s">
        <v>1747</v>
      </c>
      <c r="J310" s="141" t="s">
        <v>1748</v>
      </c>
      <c r="K310" s="141" t="s">
        <v>1714</v>
      </c>
      <c r="L310" s="218">
        <v>50</v>
      </c>
      <c r="M310" s="218">
        <v>100</v>
      </c>
      <c r="N310" s="218">
        <v>150</v>
      </c>
      <c r="O310" s="218">
        <v>200</v>
      </c>
      <c r="P310" s="218">
        <v>250</v>
      </c>
      <c r="Q310" s="202">
        <f t="shared" si="30"/>
        <v>750</v>
      </c>
      <c r="R310" s="217">
        <v>4566</v>
      </c>
      <c r="S310" s="202">
        <f t="shared" si="31"/>
        <v>228300</v>
      </c>
      <c r="T310" s="202">
        <f t="shared" si="32"/>
        <v>456600</v>
      </c>
      <c r="U310" s="202">
        <f t="shared" si="33"/>
        <v>684900</v>
      </c>
      <c r="V310" s="202">
        <f t="shared" si="34"/>
        <v>913200</v>
      </c>
      <c r="W310" s="202">
        <f t="shared" si="35"/>
        <v>1141500</v>
      </c>
      <c r="X310" s="202">
        <f t="shared" si="36"/>
        <v>3424500</v>
      </c>
      <c r="Y310" s="191" t="s">
        <v>646</v>
      </c>
      <c r="Z310" s="210" t="str">
        <f>IF(Y310&gt;0,INDEX([12]KPI!$B$2:$B$61, MATCH(Y310,[12]KPI!$A$2:$A$61, 0)),"Enter KPI Reference No. to the left")</f>
        <v>Primary schools at level three or above classification</v>
      </c>
      <c r="AA310" s="191" t="s">
        <v>1032</v>
      </c>
      <c r="AB310" s="206" t="s">
        <v>3312</v>
      </c>
      <c r="AC310" s="138"/>
    </row>
    <row r="311" spans="1:29" s="187" customFormat="1" ht="48" x14ac:dyDescent="0.2">
      <c r="A311" s="177">
        <v>309</v>
      </c>
      <c r="B311" s="190">
        <v>2</v>
      </c>
      <c r="C311" s="178" t="str">
        <f>IF(COUNTIF(Components!$E$4:$E$989,B311)&gt;0,INDEX(Components!$G$4:$G$989, MATCH(B311,Components!$E$4:$E$989, 0)),"Enter valid code to the left")</f>
        <v>General education quality</v>
      </c>
      <c r="D311" s="190">
        <v>3</v>
      </c>
      <c r="E311" s="178" t="str">
        <f t="array" ref="E311">IF(COUNTIFS(Components!$F$4:$F$989,D311,Components!$B$4:$B$989,B311)&gt;0,INDEX(Components!$G$4:$G$989, MATCH(B311&amp;D311,Components!$B$4:$B$989&amp;Components!$F$4:$F$989,0),0),"Enter the component code on the left")</f>
        <v>School Improvement Plan (SIP)</v>
      </c>
      <c r="F311" s="190">
        <v>2</v>
      </c>
      <c r="G311" s="178" t="str">
        <f t="array" ref="G311">IF(COUNTIFS(Components!$H$4:$H$989,F311, Components!$C$4:$C$989,D311,Components!$B$4:$B$989,B311)&gt;0,INDEX(Components!$I$4:$I$989, MATCH(B311&amp;D311&amp;F311,Components!$B$4:$B$989&amp;Components!$C$4:$C$989&amp;Components!$H$4:$H$989,0),0),"")</f>
        <v>school environment</v>
      </c>
      <c r="H311" s="141" t="s">
        <v>1723</v>
      </c>
      <c r="I311" s="138" t="s">
        <v>1749</v>
      </c>
      <c r="J311" s="141" t="s">
        <v>1750</v>
      </c>
      <c r="K311" s="141" t="s">
        <v>1714</v>
      </c>
      <c r="L311" s="218"/>
      <c r="M311" s="218">
        <v>1100</v>
      </c>
      <c r="N311" s="218"/>
      <c r="O311" s="218"/>
      <c r="P311" s="218"/>
      <c r="Q311" s="202">
        <f t="shared" si="30"/>
        <v>1100</v>
      </c>
      <c r="R311" s="217">
        <v>3566</v>
      </c>
      <c r="S311" s="202">
        <f t="shared" si="31"/>
        <v>0</v>
      </c>
      <c r="T311" s="202">
        <f t="shared" si="32"/>
        <v>3922600</v>
      </c>
      <c r="U311" s="202">
        <f t="shared" si="33"/>
        <v>0</v>
      </c>
      <c r="V311" s="202">
        <f t="shared" si="34"/>
        <v>0</v>
      </c>
      <c r="W311" s="202">
        <f t="shared" si="35"/>
        <v>0</v>
      </c>
      <c r="X311" s="202">
        <f t="shared" si="36"/>
        <v>3922600</v>
      </c>
      <c r="Y311" s="191" t="s">
        <v>646</v>
      </c>
      <c r="Z311" s="210" t="str">
        <f>IF(Y311&gt;0,INDEX([12]KPI!$B$2:$B$61, MATCH(Y311,[12]KPI!$A$2:$A$61, 0)),"Enter KPI Reference No. to the left")</f>
        <v>Primary schools at level three or above classification</v>
      </c>
      <c r="AA311" s="191" t="s">
        <v>1032</v>
      </c>
      <c r="AB311" s="206" t="s">
        <v>3313</v>
      </c>
      <c r="AC311" s="138"/>
    </row>
    <row r="312" spans="1:29" s="187" customFormat="1" ht="60" x14ac:dyDescent="0.2">
      <c r="A312" s="177">
        <v>310</v>
      </c>
      <c r="B312" s="190">
        <v>2</v>
      </c>
      <c r="C312" s="178" t="str">
        <f>IF(COUNTIF(Components!$E$4:$E$989,B312)&gt;0,INDEX(Components!$G$4:$G$989, MATCH(B312,Components!$E$4:$E$989, 0)),"Enter valid code to the left")</f>
        <v>General education quality</v>
      </c>
      <c r="D312" s="190">
        <v>3</v>
      </c>
      <c r="E312" s="178" t="str">
        <f t="array" ref="E312">IF(COUNTIFS(Components!$F$4:$F$989,D312,Components!$B$4:$B$989,B312)&gt;0,INDEX(Components!$G$4:$G$989, MATCH(B312&amp;D312,Components!$B$4:$B$989&amp;Components!$F$4:$F$989,0),0),"Enter the component code on the left")</f>
        <v>School Improvement Plan (SIP)</v>
      </c>
      <c r="F312" s="190">
        <v>2</v>
      </c>
      <c r="G312" s="178" t="str">
        <f t="array" ref="G312">IF(COUNTIFS(Components!$H$4:$H$989,F312, Components!$C$4:$C$989,D312,Components!$B$4:$B$989,B312)&gt;0,INDEX(Components!$I$4:$I$989, MATCH(B312&amp;D312&amp;F312,Components!$B$4:$B$989&amp;Components!$C$4:$C$989&amp;Components!$H$4:$H$989,0),0),"")</f>
        <v>school environment</v>
      </c>
      <c r="H312" s="141" t="s">
        <v>1723</v>
      </c>
      <c r="I312" s="138" t="s">
        <v>1751</v>
      </c>
      <c r="J312" s="141" t="s">
        <v>1752</v>
      </c>
      <c r="K312" s="141" t="s">
        <v>1714</v>
      </c>
      <c r="L312" s="218">
        <v>80</v>
      </c>
      <c r="M312" s="218">
        <v>80</v>
      </c>
      <c r="N312" s="218">
        <v>80</v>
      </c>
      <c r="O312" s="218">
        <v>80</v>
      </c>
      <c r="P312" s="218">
        <v>80</v>
      </c>
      <c r="Q312" s="202">
        <f t="shared" si="30"/>
        <v>400</v>
      </c>
      <c r="R312" s="217">
        <v>4566</v>
      </c>
      <c r="S312" s="202">
        <f t="shared" si="31"/>
        <v>365280</v>
      </c>
      <c r="T312" s="202">
        <f t="shared" si="32"/>
        <v>365280</v>
      </c>
      <c r="U312" s="202">
        <f t="shared" si="33"/>
        <v>365280</v>
      </c>
      <c r="V312" s="202">
        <f t="shared" si="34"/>
        <v>365280</v>
      </c>
      <c r="W312" s="202">
        <f t="shared" si="35"/>
        <v>365280</v>
      </c>
      <c r="X312" s="202">
        <f t="shared" si="36"/>
        <v>1826400</v>
      </c>
      <c r="Y312" s="191" t="s">
        <v>646</v>
      </c>
      <c r="Z312" s="210" t="str">
        <f>IF(Y312&gt;0,INDEX([12]KPI!$B$2:$B$61, MATCH(Y312,[12]KPI!$A$2:$A$61, 0)),"Enter KPI Reference No. to the left")</f>
        <v>Primary schools at level three or above classification</v>
      </c>
      <c r="AA312" s="191" t="s">
        <v>1032</v>
      </c>
      <c r="AB312" s="206" t="s">
        <v>3314</v>
      </c>
      <c r="AC312" s="138"/>
    </row>
    <row r="313" spans="1:29" s="187" customFormat="1" ht="48" x14ac:dyDescent="0.2">
      <c r="A313" s="177">
        <v>311</v>
      </c>
      <c r="B313" s="190">
        <v>2</v>
      </c>
      <c r="C313" s="178" t="str">
        <f>IF(COUNTIF(Components!$E$4:$E$989,B313)&gt;0,INDEX(Components!$G$4:$G$989, MATCH(B313,Components!$E$4:$E$989, 0)),"Enter valid code to the left")</f>
        <v>General education quality</v>
      </c>
      <c r="D313" s="190">
        <v>3</v>
      </c>
      <c r="E313" s="178" t="str">
        <f t="array" ref="E313">IF(COUNTIFS(Components!$F$4:$F$989,D313,Components!$B$4:$B$989,B313)&gt;0,INDEX(Components!$G$4:$G$989, MATCH(B313&amp;D313,Components!$B$4:$B$989&amp;Components!$F$4:$F$989,0),0),"Enter the component code on the left")</f>
        <v>School Improvement Plan (SIP)</v>
      </c>
      <c r="F313" s="190">
        <v>2</v>
      </c>
      <c r="G313" s="178" t="str">
        <f t="array" ref="G313">IF(COUNTIFS(Components!$H$4:$H$989,F313, Components!$C$4:$C$989,D313,Components!$B$4:$B$989,B313)&gt;0,INDEX(Components!$I$4:$I$989, MATCH(B313&amp;D313&amp;F313,Components!$B$4:$B$989&amp;Components!$C$4:$C$989&amp;Components!$H$4:$H$989,0),0),"")</f>
        <v>school environment</v>
      </c>
      <c r="H313" s="141" t="s">
        <v>1723</v>
      </c>
      <c r="I313" s="138" t="s">
        <v>1753</v>
      </c>
      <c r="J313" s="141" t="s">
        <v>1754</v>
      </c>
      <c r="K313" s="141" t="s">
        <v>1755</v>
      </c>
      <c r="L313" s="218">
        <v>500000</v>
      </c>
      <c r="M313" s="218">
        <v>500000</v>
      </c>
      <c r="N313" s="218">
        <v>500000</v>
      </c>
      <c r="O313" s="218">
        <v>500000</v>
      </c>
      <c r="P313" s="218">
        <v>500000</v>
      </c>
      <c r="Q313" s="202">
        <f t="shared" si="30"/>
        <v>2500000</v>
      </c>
      <c r="R313" s="206">
        <v>1</v>
      </c>
      <c r="S313" s="202">
        <f t="shared" si="31"/>
        <v>500000</v>
      </c>
      <c r="T313" s="202">
        <f t="shared" si="32"/>
        <v>500000</v>
      </c>
      <c r="U313" s="202">
        <f t="shared" si="33"/>
        <v>500000</v>
      </c>
      <c r="V313" s="202">
        <f t="shared" si="34"/>
        <v>500000</v>
      </c>
      <c r="W313" s="202">
        <f t="shared" si="35"/>
        <v>500000</v>
      </c>
      <c r="X313" s="202">
        <f t="shared" si="36"/>
        <v>2500000</v>
      </c>
      <c r="Y313" s="191" t="s">
        <v>646</v>
      </c>
      <c r="Z313" s="210" t="str">
        <f>IF(Y313&gt;0,INDEX([12]KPI!$B$2:$B$61, MATCH(Y313,[12]KPI!$A$2:$A$61, 0)),"Enter KPI Reference No. to the left")</f>
        <v>Primary schools at level three or above classification</v>
      </c>
      <c r="AA313" s="191" t="s">
        <v>1032</v>
      </c>
      <c r="AB313" s="206" t="s">
        <v>3312</v>
      </c>
      <c r="AC313" s="138"/>
    </row>
    <row r="314" spans="1:29" ht="48" x14ac:dyDescent="0.2">
      <c r="A314" s="177">
        <v>312</v>
      </c>
      <c r="B314" s="140">
        <v>2</v>
      </c>
      <c r="C314" s="178" t="str">
        <f>IF(COUNTIF(Components!$E$4:$E$989,B314)&gt;0,INDEX(Components!$G$4:$G$989, MATCH(B314,Components!$E$4:$E$989, 0)),"Enter valid code to the left")</f>
        <v>General education quality</v>
      </c>
      <c r="D314" s="140">
        <v>3</v>
      </c>
      <c r="E314" s="178" t="str">
        <f t="array" ref="E314">IF(COUNTIFS(Components!$F$4:$F$989,D314,Components!$B$4:$B$989,B314)&gt;0,INDEX(Components!$G$4:$G$989, MATCH(B314&amp;D314,Components!$B$4:$B$989&amp;Components!$F$4:$F$989,0),0),"Enter the component code on the left")</f>
        <v>School Improvement Plan (SIP)</v>
      </c>
      <c r="F314" s="140">
        <v>2</v>
      </c>
      <c r="G314" s="178" t="str">
        <f t="array" ref="G314">IF(COUNTIFS(Components!$H$4:$H$989,F314, Components!$C$4:$C$989,D314,Components!$B$4:$B$989,B314)&gt;0,INDEX(Components!$I$4:$I$989, MATCH(B314&amp;D314&amp;F314,Components!$B$4:$B$989&amp;Components!$C$4:$C$989&amp;Components!$H$4:$H$989,0),0),"")</f>
        <v>school environment</v>
      </c>
      <c r="H314" s="141" t="s">
        <v>1723</v>
      </c>
      <c r="I314" s="137" t="s">
        <v>1756</v>
      </c>
      <c r="J314" s="185" t="s">
        <v>1757</v>
      </c>
      <c r="K314" s="185" t="s">
        <v>1506</v>
      </c>
      <c r="L314" s="215">
        <v>1</v>
      </c>
      <c r="M314" s="215">
        <v>1</v>
      </c>
      <c r="N314" s="215">
        <v>1</v>
      </c>
      <c r="O314" s="215">
        <v>1</v>
      </c>
      <c r="P314" s="215">
        <v>1</v>
      </c>
      <c r="Q314" s="202">
        <f t="shared" si="30"/>
        <v>5</v>
      </c>
      <c r="R314" s="213">
        <v>200000</v>
      </c>
      <c r="S314" s="202">
        <f t="shared" si="31"/>
        <v>200000</v>
      </c>
      <c r="T314" s="202">
        <f t="shared" si="32"/>
        <v>200000</v>
      </c>
      <c r="U314" s="202">
        <f t="shared" si="33"/>
        <v>200000</v>
      </c>
      <c r="V314" s="202">
        <f t="shared" si="34"/>
        <v>200000</v>
      </c>
      <c r="W314" s="202">
        <f t="shared" si="35"/>
        <v>200000</v>
      </c>
      <c r="X314" s="202">
        <f t="shared" si="36"/>
        <v>1000000</v>
      </c>
      <c r="Y314" s="180"/>
      <c r="Z314" s="216" t="str">
        <f>IF(Y314&gt;0,INDEX([12]KPI!$B$2:$B$61, MATCH(Y314,[12]KPI!$A$2:$A$61, 0)),"Enter KPI Reference No. to the left")</f>
        <v>Enter KPI Reference No. to the left</v>
      </c>
      <c r="AA314" s="180" t="s">
        <v>1032</v>
      </c>
      <c r="AB314" s="213" t="s">
        <v>3312</v>
      </c>
      <c r="AC314" s="137" t="s">
        <v>1758</v>
      </c>
    </row>
    <row r="315" spans="1:29" ht="48" x14ac:dyDescent="0.2">
      <c r="A315" s="177">
        <v>313</v>
      </c>
      <c r="B315" s="140">
        <v>2</v>
      </c>
      <c r="C315" s="178" t="str">
        <f>IF(COUNTIF(Components!$E$4:$E$989,B315)&gt;0,INDEX(Components!$G$4:$G$989, MATCH(B315,Components!$E$4:$E$989, 0)),"Enter valid code to the left")</f>
        <v>General education quality</v>
      </c>
      <c r="D315" s="140">
        <v>3</v>
      </c>
      <c r="E315" s="178" t="str">
        <f t="array" ref="E315">IF(COUNTIFS(Components!$F$4:$F$989,D315,Components!$B$4:$B$989,B315)&gt;0,INDEX(Components!$G$4:$G$989, MATCH(B315&amp;D315,Components!$B$4:$B$989&amp;Components!$F$4:$F$989,0),0),"Enter the component code on the left")</f>
        <v>School Improvement Plan (SIP)</v>
      </c>
      <c r="F315" s="140">
        <v>2</v>
      </c>
      <c r="G315" s="178" t="str">
        <f t="array" ref="G315">IF(COUNTIFS(Components!$H$4:$H$989,F315, Components!$C$4:$C$989,D315,Components!$B$4:$B$989,B315)&gt;0,INDEX(Components!$I$4:$I$989, MATCH(B315&amp;D315&amp;F315,Components!$B$4:$B$989&amp;Components!$C$4:$C$989&amp;Components!$H$4:$H$989,0),0),"")</f>
        <v>school environment</v>
      </c>
      <c r="H315" s="141" t="s">
        <v>1723</v>
      </c>
      <c r="I315" s="137" t="s">
        <v>1756</v>
      </c>
      <c r="J315" s="185" t="s">
        <v>1757</v>
      </c>
      <c r="K315" s="185" t="s">
        <v>1506</v>
      </c>
      <c r="L315" s="215">
        <v>1</v>
      </c>
      <c r="M315" s="215">
        <v>1</v>
      </c>
      <c r="N315" s="215">
        <v>1</v>
      </c>
      <c r="O315" s="215">
        <v>1</v>
      </c>
      <c r="P315" s="215">
        <v>1</v>
      </c>
      <c r="Q315" s="202">
        <f t="shared" si="30"/>
        <v>5</v>
      </c>
      <c r="R315" s="213">
        <v>1100000</v>
      </c>
      <c r="S315" s="202">
        <f t="shared" si="31"/>
        <v>1100000</v>
      </c>
      <c r="T315" s="202">
        <f t="shared" si="32"/>
        <v>1100000</v>
      </c>
      <c r="U315" s="202">
        <f t="shared" si="33"/>
        <v>1100000</v>
      </c>
      <c r="V315" s="202">
        <f t="shared" si="34"/>
        <v>1100000</v>
      </c>
      <c r="W315" s="202">
        <f t="shared" si="35"/>
        <v>1100000</v>
      </c>
      <c r="X315" s="202">
        <f t="shared" si="36"/>
        <v>5500000</v>
      </c>
      <c r="Y315" s="180"/>
      <c r="Z315" s="216" t="str">
        <f>IF(Y315&gt;0,INDEX([12]KPI!$B$2:$B$61, MATCH(Y315,[12]KPI!$A$2:$A$61, 0)),"Enter KPI Reference No. to the left")</f>
        <v>Enter KPI Reference No. to the left</v>
      </c>
      <c r="AA315" s="180" t="s">
        <v>1032</v>
      </c>
      <c r="AB315" s="206" t="s">
        <v>3313</v>
      </c>
      <c r="AC315" s="137" t="s">
        <v>1758</v>
      </c>
    </row>
    <row r="316" spans="1:29" s="187" customFormat="1" ht="48" x14ac:dyDescent="0.2">
      <c r="A316" s="177">
        <v>314</v>
      </c>
      <c r="B316" s="190">
        <v>2</v>
      </c>
      <c r="C316" s="178" t="str">
        <f>IF(COUNTIF(Components!$E$4:$E$989,B316)&gt;0,INDEX(Components!$G$4:$G$989, MATCH(B316,Components!$E$4:$E$989, 0)),"Enter valid code to the left")</f>
        <v>General education quality</v>
      </c>
      <c r="D316" s="190">
        <v>3</v>
      </c>
      <c r="E316" s="178" t="str">
        <f t="array" ref="E316">IF(COUNTIFS(Components!$F$4:$F$989,D316,Components!$B$4:$B$989,B316)&gt;0,INDEX(Components!$G$4:$G$989, MATCH(B316&amp;D316,Components!$B$4:$B$989&amp;Components!$F$4:$F$989,0),0),"Enter the component code on the left")</f>
        <v>School Improvement Plan (SIP)</v>
      </c>
      <c r="F316" s="190">
        <v>2</v>
      </c>
      <c r="G316" s="178" t="str">
        <f t="array" ref="G316">IF(COUNTIFS(Components!$H$4:$H$989,F316, Components!$C$4:$C$989,D316,Components!$B$4:$B$989,B316)&gt;0,INDEX(Components!$I$4:$I$989, MATCH(B316&amp;D316&amp;F316,Components!$B$4:$B$989&amp;Components!$C$4:$C$989&amp;Components!$H$4:$H$989,0),0),"")</f>
        <v>school environment</v>
      </c>
      <c r="H316" s="141" t="s">
        <v>1723</v>
      </c>
      <c r="I316" s="138" t="s">
        <v>1759</v>
      </c>
      <c r="J316" s="141" t="s">
        <v>1760</v>
      </c>
      <c r="K316" s="141" t="s">
        <v>1714</v>
      </c>
      <c r="L316" s="181">
        <v>80</v>
      </c>
      <c r="M316" s="181">
        <v>165</v>
      </c>
      <c r="N316" s="181">
        <v>165</v>
      </c>
      <c r="O316" s="181">
        <v>165</v>
      </c>
      <c r="P316" s="181">
        <v>165</v>
      </c>
      <c r="Q316" s="202">
        <f t="shared" si="30"/>
        <v>740</v>
      </c>
      <c r="R316" s="206">
        <v>4566</v>
      </c>
      <c r="S316" s="202">
        <f t="shared" si="31"/>
        <v>365280</v>
      </c>
      <c r="T316" s="202">
        <f t="shared" si="32"/>
        <v>753390</v>
      </c>
      <c r="U316" s="202">
        <f t="shared" si="33"/>
        <v>753390</v>
      </c>
      <c r="V316" s="202">
        <f t="shared" si="34"/>
        <v>753390</v>
      </c>
      <c r="W316" s="202">
        <f t="shared" si="35"/>
        <v>753390</v>
      </c>
      <c r="X316" s="202">
        <f t="shared" si="36"/>
        <v>3378840</v>
      </c>
      <c r="Y316" s="191" t="s">
        <v>646</v>
      </c>
      <c r="Z316" s="210" t="str">
        <f>IF(Y316&gt;0,INDEX([12]KPI!$B$2:$B$61, MATCH(Y316,[12]KPI!$A$2:$A$61, 0)),"Enter KPI Reference No. to the left")</f>
        <v>Primary schools at level three or above classification</v>
      </c>
      <c r="AA316" s="191" t="s">
        <v>1032</v>
      </c>
      <c r="AB316" s="206" t="s">
        <v>3312</v>
      </c>
      <c r="AC316" s="138"/>
    </row>
    <row r="317" spans="1:29" s="187" customFormat="1" ht="48" x14ac:dyDescent="0.2">
      <c r="A317" s="177">
        <v>315</v>
      </c>
      <c r="B317" s="190">
        <v>2</v>
      </c>
      <c r="C317" s="178" t="str">
        <f>IF(COUNTIF(Components!$E$4:$E$989,B317)&gt;0,INDEX(Components!$G$4:$G$989, MATCH(B317,Components!$E$4:$E$989, 0)),"Enter valid code to the left")</f>
        <v>General education quality</v>
      </c>
      <c r="D317" s="190">
        <v>3</v>
      </c>
      <c r="E317" s="178" t="str">
        <f t="array" ref="E317">IF(COUNTIFS(Components!$F$4:$F$989,D317,Components!$B$4:$B$989,B317)&gt;0,INDEX(Components!$G$4:$G$989, MATCH(B317&amp;D317,Components!$B$4:$B$989&amp;Components!$F$4:$F$989,0),0),"Enter the component code on the left")</f>
        <v>School Improvement Plan (SIP)</v>
      </c>
      <c r="F317" s="190">
        <v>2</v>
      </c>
      <c r="G317" s="178" t="str">
        <f t="array" ref="G317">IF(COUNTIFS(Components!$H$4:$H$989,F317, Components!$C$4:$C$989,D317,Components!$B$4:$B$989,B317)&gt;0,INDEX(Components!$I$4:$I$989, MATCH(B317&amp;D317&amp;F317,Components!$B$4:$B$989&amp;Components!$C$4:$C$989&amp;Components!$H$4:$H$989,0),0),"")</f>
        <v>school environment</v>
      </c>
      <c r="H317" s="141" t="s">
        <v>1723</v>
      </c>
      <c r="I317" s="138" t="s">
        <v>1761</v>
      </c>
      <c r="J317" s="141" t="s">
        <v>1760</v>
      </c>
      <c r="K317" s="141" t="s">
        <v>1714</v>
      </c>
      <c r="L317" s="181">
        <v>880</v>
      </c>
      <c r="M317" s="181">
        <v>950</v>
      </c>
      <c r="N317" s="181">
        <v>950</v>
      </c>
      <c r="O317" s="181">
        <v>950</v>
      </c>
      <c r="P317" s="181">
        <v>950</v>
      </c>
      <c r="Q317" s="202">
        <f t="shared" si="30"/>
        <v>4680</v>
      </c>
      <c r="R317" s="206">
        <v>3566</v>
      </c>
      <c r="S317" s="202">
        <f t="shared" si="31"/>
        <v>3138080</v>
      </c>
      <c r="T317" s="202">
        <f t="shared" si="32"/>
        <v>3387700</v>
      </c>
      <c r="U317" s="202">
        <f t="shared" si="33"/>
        <v>3387700</v>
      </c>
      <c r="V317" s="202">
        <f t="shared" si="34"/>
        <v>3387700</v>
      </c>
      <c r="W317" s="202">
        <f t="shared" si="35"/>
        <v>3387700</v>
      </c>
      <c r="X317" s="202">
        <f t="shared" si="36"/>
        <v>16688880</v>
      </c>
      <c r="Y317" s="191" t="s">
        <v>646</v>
      </c>
      <c r="Z317" s="210" t="str">
        <f>IF(Y317&gt;0,INDEX([12]KPI!$B$2:$B$61, MATCH(Y317,[12]KPI!$A$2:$A$61, 0)),"Enter KPI Reference No. to the left")</f>
        <v>Primary schools at level three or above classification</v>
      </c>
      <c r="AA317" s="191" t="s">
        <v>1032</v>
      </c>
      <c r="AB317" s="206" t="s">
        <v>3313</v>
      </c>
      <c r="AC317" s="138"/>
    </row>
    <row r="318" spans="1:29" s="187" customFormat="1" ht="48" x14ac:dyDescent="0.2">
      <c r="A318" s="177">
        <v>316</v>
      </c>
      <c r="B318" s="190">
        <v>2</v>
      </c>
      <c r="C318" s="178" t="str">
        <f>IF(COUNTIF(Components!$E$4:$E$989,B318)&gt;0,INDEX(Components!$G$4:$G$989, MATCH(B318,Components!$E$4:$E$989, 0)),"Enter valid code to the left")</f>
        <v>General education quality</v>
      </c>
      <c r="D318" s="190">
        <v>3</v>
      </c>
      <c r="E318" s="178" t="str">
        <f t="array" ref="E318">IF(COUNTIFS(Components!$F$4:$F$989,D318,Components!$B$4:$B$989,B318)&gt;0,INDEX(Components!$G$4:$G$989, MATCH(B318&amp;D318,Components!$B$4:$B$989&amp;Components!$F$4:$F$989,0),0),"Enter the component code on the left")</f>
        <v>School Improvement Plan (SIP)</v>
      </c>
      <c r="F318" s="190">
        <v>2</v>
      </c>
      <c r="G318" s="178" t="str">
        <f t="array" ref="G318">IF(COUNTIFS(Components!$H$4:$H$989,F318, Components!$C$4:$C$989,D318,Components!$B$4:$B$989,B318)&gt;0,INDEX(Components!$I$4:$I$989, MATCH(B318&amp;D318&amp;F318,Components!$B$4:$B$989&amp;Components!$C$4:$C$989&amp;Components!$H$4:$H$989,0),0),"")</f>
        <v>school environment</v>
      </c>
      <c r="H318" s="141" t="s">
        <v>1723</v>
      </c>
      <c r="I318" s="138" t="s">
        <v>1762</v>
      </c>
      <c r="J318" s="141" t="s">
        <v>1763</v>
      </c>
      <c r="K318" s="141" t="s">
        <v>1132</v>
      </c>
      <c r="L318" s="181"/>
      <c r="M318" s="181">
        <v>1</v>
      </c>
      <c r="N318" s="181"/>
      <c r="O318" s="181"/>
      <c r="P318" s="181"/>
      <c r="Q318" s="202">
        <f t="shared" si="30"/>
        <v>1</v>
      </c>
      <c r="R318" s="206">
        <v>300000</v>
      </c>
      <c r="S318" s="202">
        <f t="shared" si="31"/>
        <v>0</v>
      </c>
      <c r="T318" s="202">
        <f t="shared" si="32"/>
        <v>300000</v>
      </c>
      <c r="U318" s="202">
        <f t="shared" si="33"/>
        <v>0</v>
      </c>
      <c r="V318" s="202">
        <f t="shared" si="34"/>
        <v>0</v>
      </c>
      <c r="W318" s="202">
        <f t="shared" si="35"/>
        <v>0</v>
      </c>
      <c r="X318" s="202">
        <f t="shared" si="36"/>
        <v>300000</v>
      </c>
      <c r="Y318" s="191" t="s">
        <v>646</v>
      </c>
      <c r="Z318" s="210" t="str">
        <f>IF(Y318&gt;0,INDEX([12]KPI!$B$2:$B$61, MATCH(Y318,[12]KPI!$A$2:$A$61, 0)),"Enter KPI Reference No. to the left")</f>
        <v>Primary schools at level three or above classification</v>
      </c>
      <c r="AA318" s="191" t="s">
        <v>1032</v>
      </c>
      <c r="AB318" s="206" t="s">
        <v>3312</v>
      </c>
      <c r="AC318" s="138" t="s">
        <v>1764</v>
      </c>
    </row>
    <row r="319" spans="1:29" s="187" customFormat="1" ht="60" x14ac:dyDescent="0.2">
      <c r="A319" s="177">
        <v>317</v>
      </c>
      <c r="B319" s="190">
        <v>2</v>
      </c>
      <c r="C319" s="178" t="str">
        <f>IF(COUNTIF(Components!$E$4:$E$989,B319)&gt;0,INDEX(Components!$G$4:$G$989, MATCH(B319,Components!$E$4:$E$989, 0)),"Enter valid code to the left")</f>
        <v>General education quality</v>
      </c>
      <c r="D319" s="190">
        <v>3</v>
      </c>
      <c r="E319" s="178" t="str">
        <f t="array" ref="E319">IF(COUNTIFS(Components!$F$4:$F$989,D319,Components!$B$4:$B$989,B319)&gt;0,INDEX(Components!$G$4:$G$989, MATCH(B319&amp;D319,Components!$B$4:$B$989&amp;Components!$F$4:$F$989,0),0),"Enter the component code on the left")</f>
        <v>School Improvement Plan (SIP)</v>
      </c>
      <c r="F319" s="190">
        <v>2</v>
      </c>
      <c r="G319" s="178" t="str">
        <f t="array" ref="G319">IF(COUNTIFS(Components!$H$4:$H$989,F319, Components!$C$4:$C$989,D319,Components!$B$4:$B$989,B319)&gt;0,INDEX(Components!$I$4:$I$989, MATCH(B319&amp;D319&amp;F319,Components!$B$4:$B$989&amp;Components!$C$4:$C$989&amp;Components!$H$4:$H$989,0),0),"")</f>
        <v>school environment</v>
      </c>
      <c r="H319" s="141" t="s">
        <v>1723</v>
      </c>
      <c r="I319" s="138" t="s">
        <v>1765</v>
      </c>
      <c r="J319" s="141" t="s">
        <v>1766</v>
      </c>
      <c r="K319" s="141" t="s">
        <v>1498</v>
      </c>
      <c r="L319" s="181"/>
      <c r="M319" s="181">
        <v>3</v>
      </c>
      <c r="N319" s="181"/>
      <c r="O319" s="181"/>
      <c r="P319" s="181"/>
      <c r="Q319" s="202">
        <f t="shared" si="30"/>
        <v>3</v>
      </c>
      <c r="R319" s="206">
        <v>40000</v>
      </c>
      <c r="S319" s="202">
        <f t="shared" si="31"/>
        <v>0</v>
      </c>
      <c r="T319" s="202">
        <f t="shared" si="32"/>
        <v>120000</v>
      </c>
      <c r="U319" s="202">
        <f t="shared" si="33"/>
        <v>0</v>
      </c>
      <c r="V319" s="202">
        <f t="shared" si="34"/>
        <v>0</v>
      </c>
      <c r="W319" s="202">
        <f t="shared" si="35"/>
        <v>0</v>
      </c>
      <c r="X319" s="202">
        <f t="shared" si="36"/>
        <v>120000</v>
      </c>
      <c r="Y319" s="191" t="s">
        <v>646</v>
      </c>
      <c r="Z319" s="210" t="str">
        <f>IF(Y319&gt;0,INDEX([12]KPI!$B$2:$B$61, MATCH(Y319,[12]KPI!$A$2:$A$61, 0)),"Enter KPI Reference No. to the left")</f>
        <v>Primary schools at level three or above classification</v>
      </c>
      <c r="AA319" s="191" t="s">
        <v>1032</v>
      </c>
      <c r="AB319" s="206" t="s">
        <v>3312</v>
      </c>
      <c r="AC319" s="138" t="s">
        <v>1767</v>
      </c>
    </row>
    <row r="320" spans="1:29" s="187" customFormat="1" ht="60" x14ac:dyDescent="0.2">
      <c r="A320" s="177">
        <v>318</v>
      </c>
      <c r="B320" s="190">
        <v>2</v>
      </c>
      <c r="C320" s="178" t="str">
        <f>IF(COUNTIF(Components!$E$4:$E$989,B320)&gt;0,INDEX(Components!$G$4:$G$989, MATCH(B320,Components!$E$4:$E$989, 0)),"Enter valid code to the left")</f>
        <v>General education quality</v>
      </c>
      <c r="D320" s="190">
        <v>3</v>
      </c>
      <c r="E320" s="178" t="str">
        <f t="array" ref="E320">IF(COUNTIFS(Components!$F$4:$F$989,D320,Components!$B$4:$B$989,B320)&gt;0,INDEX(Components!$G$4:$G$989, MATCH(B320&amp;D320,Components!$B$4:$B$989&amp;Components!$F$4:$F$989,0),0),"Enter the component code on the left")</f>
        <v>School Improvement Plan (SIP)</v>
      </c>
      <c r="F320" s="190">
        <v>2</v>
      </c>
      <c r="G320" s="178" t="str">
        <f t="array" ref="G320">IF(COUNTIFS(Components!$H$4:$H$989,F320, Components!$C$4:$C$989,D320,Components!$B$4:$B$989,B320)&gt;0,INDEX(Components!$I$4:$I$989, MATCH(B320&amp;D320&amp;F320,Components!$B$4:$B$989&amp;Components!$C$4:$C$989&amp;Components!$H$4:$H$989,0),0),"")</f>
        <v>school environment</v>
      </c>
      <c r="H320" s="141" t="s">
        <v>1723</v>
      </c>
      <c r="I320" s="138" t="s">
        <v>1768</v>
      </c>
      <c r="J320" s="141" t="s">
        <v>1769</v>
      </c>
      <c r="K320" s="141" t="s">
        <v>1714</v>
      </c>
      <c r="L320" s="181"/>
      <c r="M320" s="181">
        <v>100</v>
      </c>
      <c r="N320" s="181">
        <v>150</v>
      </c>
      <c r="O320" s="181">
        <v>200</v>
      </c>
      <c r="P320" s="181">
        <v>250</v>
      </c>
      <c r="Q320" s="202">
        <f t="shared" si="30"/>
        <v>700</v>
      </c>
      <c r="R320" s="206">
        <v>4566</v>
      </c>
      <c r="S320" s="202">
        <f t="shared" si="31"/>
        <v>0</v>
      </c>
      <c r="T320" s="202">
        <f t="shared" si="32"/>
        <v>456600</v>
      </c>
      <c r="U320" s="202">
        <f t="shared" si="33"/>
        <v>684900</v>
      </c>
      <c r="V320" s="202">
        <f t="shared" si="34"/>
        <v>913200</v>
      </c>
      <c r="W320" s="202">
        <f t="shared" si="35"/>
        <v>1141500</v>
      </c>
      <c r="X320" s="202">
        <f t="shared" si="36"/>
        <v>3196200</v>
      </c>
      <c r="Y320" s="191" t="s">
        <v>646</v>
      </c>
      <c r="Z320" s="210" t="str">
        <f>IF(Y320&gt;0,INDEX([12]KPI!$B$2:$B$61, MATCH(Y320,[12]KPI!$A$2:$A$61, 0)),"Enter KPI Reference No. to the left")</f>
        <v>Primary schools at level three or above classification</v>
      </c>
      <c r="AA320" s="191" t="s">
        <v>1032</v>
      </c>
      <c r="AB320" s="206" t="s">
        <v>3312</v>
      </c>
      <c r="AC320" s="138"/>
    </row>
    <row r="321" spans="1:29" s="187" customFormat="1" ht="48" x14ac:dyDescent="0.2">
      <c r="A321" s="177">
        <v>319</v>
      </c>
      <c r="B321" s="190">
        <v>2</v>
      </c>
      <c r="C321" s="178" t="str">
        <f>IF(COUNTIF(Components!$E$4:$E$989,B321)&gt;0,INDEX(Components!$G$4:$G$989, MATCH(B321,Components!$E$4:$E$989, 0)),"Enter valid code to the left")</f>
        <v>General education quality</v>
      </c>
      <c r="D321" s="190">
        <v>3</v>
      </c>
      <c r="E321" s="178" t="str">
        <f t="array" ref="E321">IF(COUNTIFS(Components!$F$4:$F$989,D321,Components!$B$4:$B$989,B321)&gt;0,INDEX(Components!$G$4:$G$989, MATCH(B321&amp;D321,Components!$B$4:$B$989&amp;Components!$F$4:$F$989,0),0),"Enter the component code on the left")</f>
        <v>School Improvement Plan (SIP)</v>
      </c>
      <c r="F321" s="190">
        <v>2</v>
      </c>
      <c r="G321" s="178" t="str">
        <f t="array" ref="G321">IF(COUNTIFS(Components!$H$4:$H$989,F321, Components!$C$4:$C$989,D321,Components!$B$4:$B$989,B321)&gt;0,INDEX(Components!$I$4:$I$989, MATCH(B321&amp;D321&amp;F321,Components!$B$4:$B$989&amp;Components!$C$4:$C$989&amp;Components!$H$4:$H$989,0),0),"")</f>
        <v>school environment</v>
      </c>
      <c r="H321" s="141" t="s">
        <v>1723</v>
      </c>
      <c r="I321" s="138" t="s">
        <v>1770</v>
      </c>
      <c r="J321" s="141" t="s">
        <v>1771</v>
      </c>
      <c r="K321" s="141" t="s">
        <v>1498</v>
      </c>
      <c r="L321" s="181"/>
      <c r="M321" s="181">
        <v>1500</v>
      </c>
      <c r="N321" s="181">
        <v>2000</v>
      </c>
      <c r="O321" s="181">
        <v>3000</v>
      </c>
      <c r="P321" s="181">
        <v>4000</v>
      </c>
      <c r="Q321" s="202">
        <f t="shared" si="30"/>
        <v>10500</v>
      </c>
      <c r="R321" s="206">
        <v>100</v>
      </c>
      <c r="S321" s="202">
        <f t="shared" si="31"/>
        <v>0</v>
      </c>
      <c r="T321" s="202">
        <f t="shared" si="32"/>
        <v>150000</v>
      </c>
      <c r="U321" s="202">
        <f t="shared" si="33"/>
        <v>200000</v>
      </c>
      <c r="V321" s="202">
        <f t="shared" si="34"/>
        <v>300000</v>
      </c>
      <c r="W321" s="202">
        <f t="shared" si="35"/>
        <v>400000</v>
      </c>
      <c r="X321" s="202">
        <f t="shared" si="36"/>
        <v>1050000</v>
      </c>
      <c r="Y321" s="191" t="s">
        <v>646</v>
      </c>
      <c r="Z321" s="210" t="str">
        <f>IF(Y321&gt;0,INDEX([12]KPI!$B$2:$B$61, MATCH(Y321,[12]KPI!$A$2:$A$61, 0)),"Enter KPI Reference No. to the left")</f>
        <v>Primary schools at level three or above classification</v>
      </c>
      <c r="AA321" s="191" t="s">
        <v>1032</v>
      </c>
      <c r="AB321" s="206" t="s">
        <v>3312</v>
      </c>
      <c r="AC321" s="138"/>
    </row>
    <row r="322" spans="1:29" s="187" customFormat="1" ht="48" x14ac:dyDescent="0.2">
      <c r="A322" s="177">
        <v>320</v>
      </c>
      <c r="B322" s="190">
        <v>2</v>
      </c>
      <c r="C322" s="178" t="str">
        <f>IF(COUNTIF(Components!$E$4:$E$989,B322)&gt;0,INDEX(Components!$G$4:$G$989, MATCH(B322,Components!$E$4:$E$989, 0)),"Enter valid code to the left")</f>
        <v>General education quality</v>
      </c>
      <c r="D322" s="190">
        <v>3</v>
      </c>
      <c r="E322" s="178" t="str">
        <f t="array" ref="E322">IF(COUNTIFS(Components!$F$4:$F$989,D322,Components!$B$4:$B$989,B322)&gt;0,INDEX(Components!$G$4:$G$989, MATCH(B322&amp;D322,Components!$B$4:$B$989&amp;Components!$F$4:$F$989,0),0),"Enter the component code on the left")</f>
        <v>School Improvement Plan (SIP)</v>
      </c>
      <c r="F322" s="190">
        <v>2</v>
      </c>
      <c r="G322" s="178" t="str">
        <f t="array" ref="G322">IF(COUNTIFS(Components!$H$4:$H$989,F322, Components!$C$4:$C$989,D322,Components!$B$4:$B$989,B322)&gt;0,INDEX(Components!$I$4:$I$989, MATCH(B322&amp;D322&amp;F322,Components!$B$4:$B$989&amp;Components!$C$4:$C$989&amp;Components!$H$4:$H$989,0),0),"")</f>
        <v>school environment</v>
      </c>
      <c r="H322" s="141" t="s">
        <v>1723</v>
      </c>
      <c r="I322" s="138" t="s">
        <v>1772</v>
      </c>
      <c r="J322" s="141" t="s">
        <v>1773</v>
      </c>
      <c r="K322" s="141" t="s">
        <v>1774</v>
      </c>
      <c r="L322" s="181">
        <v>60</v>
      </c>
      <c r="M322" s="181">
        <v>80</v>
      </c>
      <c r="N322" s="181">
        <v>100</v>
      </c>
      <c r="O322" s="181">
        <v>120</v>
      </c>
      <c r="P322" s="181">
        <v>140</v>
      </c>
      <c r="Q322" s="202">
        <f t="shared" si="30"/>
        <v>500</v>
      </c>
      <c r="R322" s="206">
        <v>100</v>
      </c>
      <c r="S322" s="202">
        <f t="shared" si="31"/>
        <v>6000</v>
      </c>
      <c r="T322" s="202">
        <f t="shared" si="32"/>
        <v>8000</v>
      </c>
      <c r="U322" s="202">
        <f t="shared" si="33"/>
        <v>10000</v>
      </c>
      <c r="V322" s="202">
        <f t="shared" si="34"/>
        <v>12000</v>
      </c>
      <c r="W322" s="202">
        <f t="shared" si="35"/>
        <v>14000</v>
      </c>
      <c r="X322" s="202">
        <f t="shared" si="36"/>
        <v>50000</v>
      </c>
      <c r="Y322" s="191" t="s">
        <v>646</v>
      </c>
      <c r="Z322" s="210" t="str">
        <f>IF(Y322&gt;0,INDEX([12]KPI!$B$2:$B$61, MATCH(Y322,[12]KPI!$A$2:$A$61, 0)),"Enter KPI Reference No. to the left")</f>
        <v>Primary schools at level three or above classification</v>
      </c>
      <c r="AA322" s="191" t="s">
        <v>1032</v>
      </c>
      <c r="AB322" s="206" t="s">
        <v>3312</v>
      </c>
      <c r="AC322" s="138" t="s">
        <v>1775</v>
      </c>
    </row>
    <row r="323" spans="1:29" s="197" customFormat="1" ht="48" x14ac:dyDescent="0.2">
      <c r="A323" s="177">
        <v>321</v>
      </c>
      <c r="B323" s="190">
        <v>2</v>
      </c>
      <c r="C323" s="178" t="str">
        <f>IF(COUNTIF(Components!$E$4:$E$989,B323)&gt;0,INDEX(Components!$G$4:$G$989, MATCH(B323,Components!$E$4:$E$989, 0)),"Enter valid code to the left")</f>
        <v>General education quality</v>
      </c>
      <c r="D323" s="190">
        <v>3</v>
      </c>
      <c r="E323" s="178" t="str">
        <f t="array" ref="E323">IF(COUNTIFS(Components!$F$4:$F$989,D323,Components!$B$4:$B$989,B323)&gt;0,INDEX(Components!$G$4:$G$989, MATCH(B323&amp;D323,Components!$B$4:$B$989&amp;Components!$F$4:$F$989,0),0),"Enter the component code on the left")</f>
        <v>School Improvement Plan (SIP)</v>
      </c>
      <c r="F323" s="190">
        <v>2</v>
      </c>
      <c r="G323" s="178" t="str">
        <f t="array" ref="G323">IF(COUNTIFS(Components!$H$4:$H$989,F323, Components!$C$4:$C$989,D323,Components!$B$4:$B$989,B323)&gt;0,INDEX(Components!$I$4:$I$989, MATCH(B323&amp;D323&amp;F323,Components!$B$4:$B$989&amp;Components!$C$4:$C$989&amp;Components!$H$4:$H$989,0),0),"")</f>
        <v>school environment</v>
      </c>
      <c r="H323" s="141" t="s">
        <v>1723</v>
      </c>
      <c r="I323" s="141" t="s">
        <v>1776</v>
      </c>
      <c r="J323" s="141" t="s">
        <v>1777</v>
      </c>
      <c r="K323" s="141" t="s">
        <v>1778</v>
      </c>
      <c r="L323" s="181">
        <v>100</v>
      </c>
      <c r="M323" s="181">
        <v>200</v>
      </c>
      <c r="N323" s="181">
        <v>300</v>
      </c>
      <c r="O323" s="181">
        <v>400</v>
      </c>
      <c r="P323" s="181">
        <v>500</v>
      </c>
      <c r="Q323" s="202">
        <f t="shared" si="30"/>
        <v>1500</v>
      </c>
      <c r="R323" s="206">
        <v>1500</v>
      </c>
      <c r="S323" s="202">
        <f t="shared" si="31"/>
        <v>150000</v>
      </c>
      <c r="T323" s="202">
        <f t="shared" si="32"/>
        <v>300000</v>
      </c>
      <c r="U323" s="202">
        <f t="shared" si="33"/>
        <v>450000</v>
      </c>
      <c r="V323" s="202">
        <f t="shared" si="34"/>
        <v>600000</v>
      </c>
      <c r="W323" s="202">
        <f t="shared" si="35"/>
        <v>750000</v>
      </c>
      <c r="X323" s="202">
        <f t="shared" si="36"/>
        <v>2250000</v>
      </c>
      <c r="Y323" s="191" t="s">
        <v>646</v>
      </c>
      <c r="Z323" s="210" t="str">
        <f>IF(Y323&gt;0,INDEX([12]KPI!$B$2:$B$61, MATCH(Y323,[12]KPI!$A$2:$A$61, 0)),"Enter KPI Reference No. to the left")</f>
        <v>Primary schools at level three or above classification</v>
      </c>
      <c r="AA323" s="191" t="s">
        <v>1032</v>
      </c>
      <c r="AB323" s="206" t="s">
        <v>3313</v>
      </c>
      <c r="AC323" s="138"/>
    </row>
    <row r="324" spans="1:29" s="187" customFormat="1" ht="48" x14ac:dyDescent="0.2">
      <c r="A324" s="177">
        <v>322</v>
      </c>
      <c r="B324" s="190">
        <v>2</v>
      </c>
      <c r="C324" s="178" t="str">
        <f>IF(COUNTIF(Components!$E$4:$E$989,B324)&gt;0,INDEX(Components!$G$4:$G$989, MATCH(B324,Components!$E$4:$E$989, 0)),"Enter valid code to the left")</f>
        <v>General education quality</v>
      </c>
      <c r="D324" s="190">
        <v>3</v>
      </c>
      <c r="E324" s="178" t="str">
        <f t="array" ref="E324">IF(COUNTIFS(Components!$F$4:$F$989,D324,Components!$B$4:$B$989,B324)&gt;0,INDEX(Components!$G$4:$G$989, MATCH(B324&amp;D324,Components!$B$4:$B$989&amp;Components!$F$4:$F$989,0),0),"Enter the component code on the left")</f>
        <v>School Improvement Plan (SIP)</v>
      </c>
      <c r="F324" s="190">
        <v>2</v>
      </c>
      <c r="G324" s="178" t="str">
        <f t="array" ref="G324">IF(COUNTIFS(Components!$H$4:$H$989,F324, Components!$C$4:$C$989,D324,Components!$B$4:$B$989,B324)&gt;0,INDEX(Components!$I$4:$I$989, MATCH(B324&amp;D324&amp;F324,Components!$B$4:$B$989&amp;Components!$C$4:$C$989&amp;Components!$H$4:$H$989,0),0),"")</f>
        <v>school environment</v>
      </c>
      <c r="H324" s="141" t="s">
        <v>1723</v>
      </c>
      <c r="I324" s="138" t="s">
        <v>1779</v>
      </c>
      <c r="J324" s="141" t="s">
        <v>1780</v>
      </c>
      <c r="K324" s="141" t="s">
        <v>1781</v>
      </c>
      <c r="L324" s="181">
        <v>200</v>
      </c>
      <c r="M324" s="181">
        <v>300</v>
      </c>
      <c r="N324" s="181">
        <v>400</v>
      </c>
      <c r="O324" s="181">
        <v>500</v>
      </c>
      <c r="P324" s="181">
        <v>600</v>
      </c>
      <c r="Q324" s="202">
        <f t="shared" ref="Q324:Q387" si="37">L324+M324+N324+O324+P324</f>
        <v>2000</v>
      </c>
      <c r="R324" s="206">
        <v>3000</v>
      </c>
      <c r="S324" s="202">
        <f t="shared" ref="S324:S387" si="38">L324*$R324</f>
        <v>600000</v>
      </c>
      <c r="T324" s="202">
        <f t="shared" ref="T324:T387" si="39">M324*$R324</f>
        <v>900000</v>
      </c>
      <c r="U324" s="202">
        <f t="shared" ref="U324:U387" si="40">N324*$R324</f>
        <v>1200000</v>
      </c>
      <c r="V324" s="202">
        <f t="shared" ref="V324:V387" si="41">O324*$R324</f>
        <v>1500000</v>
      </c>
      <c r="W324" s="202">
        <f t="shared" ref="W324:W387" si="42">P324*$R324</f>
        <v>1800000</v>
      </c>
      <c r="X324" s="202">
        <f t="shared" si="36"/>
        <v>6000000</v>
      </c>
      <c r="Y324" s="191" t="s">
        <v>646</v>
      </c>
      <c r="Z324" s="210" t="str">
        <f>IF(Y324&gt;0,INDEX([12]KPI!$B$2:$B$61, MATCH(Y324,[12]KPI!$A$2:$A$61, 0)),"Enter KPI Reference No. to the left")</f>
        <v>Primary schools at level three or above classification</v>
      </c>
      <c r="AA324" s="191" t="s">
        <v>1032</v>
      </c>
      <c r="AB324" s="206" t="s">
        <v>3313</v>
      </c>
      <c r="AC324" s="138"/>
    </row>
    <row r="325" spans="1:29" s="187" customFormat="1" ht="60" x14ac:dyDescent="0.2">
      <c r="A325" s="177">
        <v>323</v>
      </c>
      <c r="B325" s="190">
        <v>2</v>
      </c>
      <c r="C325" s="178" t="str">
        <f>IF(COUNTIF(Components!$E$4:$E$989,B325)&gt;0,INDEX(Components!$G$4:$G$989, MATCH(B325,Components!$E$4:$E$989, 0)),"Enter valid code to the left")</f>
        <v>General education quality</v>
      </c>
      <c r="D325" s="190">
        <v>3</v>
      </c>
      <c r="E325" s="178" t="str">
        <f t="array" ref="E325">IF(COUNTIFS(Components!$F$4:$F$989,D325,Components!$B$4:$B$989,B325)&gt;0,INDEX(Components!$G$4:$G$989, MATCH(B325&amp;D325,Components!$B$4:$B$989&amp;Components!$F$4:$F$989,0),0),"Enter the component code on the left")</f>
        <v>School Improvement Plan (SIP)</v>
      </c>
      <c r="F325" s="190">
        <v>2</v>
      </c>
      <c r="G325" s="178" t="str">
        <f t="array" ref="G325">IF(COUNTIFS(Components!$H$4:$H$989,F325, Components!$C$4:$C$989,D325,Components!$B$4:$B$989,B325)&gt;0,INDEX(Components!$I$4:$I$989, MATCH(B325&amp;D325&amp;F325,Components!$B$4:$B$989&amp;Components!$C$4:$C$989&amp;Components!$H$4:$H$989,0),0),"")</f>
        <v>school environment</v>
      </c>
      <c r="H325" s="141" t="s">
        <v>1723</v>
      </c>
      <c r="I325" s="138" t="s">
        <v>1782</v>
      </c>
      <c r="J325" s="141" t="s">
        <v>1783</v>
      </c>
      <c r="K325" s="141" t="s">
        <v>1784</v>
      </c>
      <c r="L325" s="181">
        <v>2000</v>
      </c>
      <c r="M325" s="181">
        <v>2500</v>
      </c>
      <c r="N325" s="181">
        <v>3000</v>
      </c>
      <c r="O325" s="181">
        <v>3750</v>
      </c>
      <c r="P325" s="181">
        <v>4500</v>
      </c>
      <c r="Q325" s="202">
        <f t="shared" si="37"/>
        <v>15750</v>
      </c>
      <c r="R325" s="206">
        <v>250</v>
      </c>
      <c r="S325" s="202">
        <f t="shared" si="38"/>
        <v>500000</v>
      </c>
      <c r="T325" s="202">
        <f t="shared" si="39"/>
        <v>625000</v>
      </c>
      <c r="U325" s="202">
        <f t="shared" si="40"/>
        <v>750000</v>
      </c>
      <c r="V325" s="202">
        <f t="shared" si="41"/>
        <v>937500</v>
      </c>
      <c r="W325" s="202">
        <f t="shared" si="42"/>
        <v>1125000</v>
      </c>
      <c r="X325" s="202">
        <f t="shared" si="36"/>
        <v>3937500</v>
      </c>
      <c r="Y325" s="191" t="s">
        <v>646</v>
      </c>
      <c r="Z325" s="210" t="str">
        <f>IF(Y325&gt;0,INDEX([12]KPI!$B$2:$B$61, MATCH(Y325,[12]KPI!$A$2:$A$61, 0)),"Enter KPI Reference No. to the left")</f>
        <v>Primary schools at level three or above classification</v>
      </c>
      <c r="AA325" s="191" t="s">
        <v>1032</v>
      </c>
      <c r="AB325" s="206" t="s">
        <v>3315</v>
      </c>
      <c r="AC325" s="138"/>
    </row>
    <row r="326" spans="1:29" s="187" customFormat="1" ht="48" x14ac:dyDescent="0.2">
      <c r="A326" s="177">
        <v>324</v>
      </c>
      <c r="B326" s="190">
        <v>2</v>
      </c>
      <c r="C326" s="178" t="str">
        <f>IF(COUNTIF(Components!$E$4:$E$989,B326)&gt;0,INDEX(Components!$G$4:$G$989, MATCH(B326,Components!$E$4:$E$989, 0)),"Enter valid code to the left")</f>
        <v>General education quality</v>
      </c>
      <c r="D326" s="190">
        <v>3</v>
      </c>
      <c r="E326" s="178" t="str">
        <f t="array" ref="E326">IF(COUNTIFS(Components!$F$4:$F$989,D326,Components!$B$4:$B$989,B326)&gt;0,INDEX(Components!$G$4:$G$989, MATCH(B326&amp;D326,Components!$B$4:$B$989&amp;Components!$F$4:$F$989,0),0),"Enter the component code on the left")</f>
        <v>School Improvement Plan (SIP)</v>
      </c>
      <c r="F326" s="190">
        <v>2</v>
      </c>
      <c r="G326" s="178" t="str">
        <f t="array" ref="G326">IF(COUNTIFS(Components!$H$4:$H$989,F326, Components!$C$4:$C$989,D326,Components!$B$4:$B$989,B326)&gt;0,INDEX(Components!$I$4:$I$989, MATCH(B326&amp;D326&amp;F326,Components!$B$4:$B$989&amp;Components!$C$4:$C$989&amp;Components!$H$4:$H$989,0),0),"")</f>
        <v>school environment</v>
      </c>
      <c r="H326" s="141" t="s">
        <v>1723</v>
      </c>
      <c r="I326" s="138" t="s">
        <v>1785</v>
      </c>
      <c r="J326" s="141" t="s">
        <v>1786</v>
      </c>
      <c r="K326" s="141" t="s">
        <v>1714</v>
      </c>
      <c r="L326" s="181">
        <v>0</v>
      </c>
      <c r="M326" s="181">
        <v>160</v>
      </c>
      <c r="N326" s="181">
        <v>160</v>
      </c>
      <c r="O326" s="181">
        <v>160</v>
      </c>
      <c r="P326" s="181">
        <v>160</v>
      </c>
      <c r="Q326" s="202">
        <f t="shared" si="37"/>
        <v>640</v>
      </c>
      <c r="R326" s="206">
        <v>4566</v>
      </c>
      <c r="S326" s="202">
        <f t="shared" si="38"/>
        <v>0</v>
      </c>
      <c r="T326" s="202">
        <f t="shared" si="39"/>
        <v>730560</v>
      </c>
      <c r="U326" s="202">
        <f t="shared" si="40"/>
        <v>730560</v>
      </c>
      <c r="V326" s="202">
        <f t="shared" si="41"/>
        <v>730560</v>
      </c>
      <c r="W326" s="202">
        <f t="shared" si="42"/>
        <v>730560</v>
      </c>
      <c r="X326" s="202">
        <f t="shared" si="36"/>
        <v>2922240</v>
      </c>
      <c r="Y326" s="191" t="s">
        <v>646</v>
      </c>
      <c r="Z326" s="210" t="str">
        <f>IF(Y326&gt;0,INDEX([12]KPI!$B$2:$B$61, MATCH(Y326,[12]KPI!$A$2:$A$61, 0)),"Enter KPI Reference No. to the left")</f>
        <v>Primary schools at level three or above classification</v>
      </c>
      <c r="AA326" s="191" t="s">
        <v>1032</v>
      </c>
      <c r="AB326" s="206" t="s">
        <v>3316</v>
      </c>
      <c r="AC326" s="138"/>
    </row>
    <row r="327" spans="1:29" s="187" customFormat="1" ht="60" x14ac:dyDescent="0.2">
      <c r="A327" s="177">
        <v>325</v>
      </c>
      <c r="B327" s="190">
        <v>2</v>
      </c>
      <c r="C327" s="178" t="str">
        <f>IF(COUNTIF(Components!$E$4:$E$989,B327)&gt;0,INDEX(Components!$G$4:$G$989, MATCH(B327,Components!$E$4:$E$989, 0)),"Enter valid code to the left")</f>
        <v>General education quality</v>
      </c>
      <c r="D327" s="190">
        <v>3</v>
      </c>
      <c r="E327" s="178" t="str">
        <f t="array" ref="E327">IF(COUNTIFS(Components!$F$4:$F$989,D327,Components!$B$4:$B$989,B327)&gt;0,INDEX(Components!$G$4:$G$989, MATCH(B327&amp;D327,Components!$B$4:$B$989&amp;Components!$F$4:$F$989,0),0),"Enter the component code on the left")</f>
        <v>School Improvement Plan (SIP)</v>
      </c>
      <c r="F327" s="190">
        <v>2</v>
      </c>
      <c r="G327" s="178" t="str">
        <f t="array" ref="G327">IF(COUNTIFS(Components!$H$4:$H$989,F327, Components!$C$4:$C$989,D327,Components!$B$4:$B$989,B327)&gt;0,INDEX(Components!$I$4:$I$989, MATCH(B327&amp;D327&amp;F327,Components!$B$4:$B$989&amp;Components!$C$4:$C$989&amp;Components!$H$4:$H$989,0),0),"")</f>
        <v>school environment</v>
      </c>
      <c r="H327" s="141" t="s">
        <v>1723</v>
      </c>
      <c r="I327" s="138" t="s">
        <v>1787</v>
      </c>
      <c r="J327" s="141" t="s">
        <v>1788</v>
      </c>
      <c r="K327" s="141" t="s">
        <v>1714</v>
      </c>
      <c r="L327" s="181">
        <v>240</v>
      </c>
      <c r="M327" s="181">
        <v>240</v>
      </c>
      <c r="N327" s="181">
        <v>240</v>
      </c>
      <c r="O327" s="181">
        <v>240</v>
      </c>
      <c r="P327" s="181">
        <v>240</v>
      </c>
      <c r="Q327" s="202">
        <f t="shared" si="37"/>
        <v>1200</v>
      </c>
      <c r="R327" s="206">
        <v>4566</v>
      </c>
      <c r="S327" s="202">
        <f t="shared" si="38"/>
        <v>1095840</v>
      </c>
      <c r="T327" s="202">
        <f t="shared" si="39"/>
        <v>1095840</v>
      </c>
      <c r="U327" s="202">
        <f t="shared" si="40"/>
        <v>1095840</v>
      </c>
      <c r="V327" s="202">
        <f t="shared" si="41"/>
        <v>1095840</v>
      </c>
      <c r="W327" s="202">
        <f t="shared" si="42"/>
        <v>1095840</v>
      </c>
      <c r="X327" s="202">
        <f t="shared" si="36"/>
        <v>5479200</v>
      </c>
      <c r="Y327" s="191" t="s">
        <v>646</v>
      </c>
      <c r="Z327" s="210" t="str">
        <f>IF(Y327&gt;0,INDEX([12]KPI!$B$2:$B$61, MATCH(Y327,[12]KPI!$A$2:$A$61, 0)),"Enter KPI Reference No. to the left")</f>
        <v>Primary schools at level three or above classification</v>
      </c>
      <c r="AA327" s="189" t="s">
        <v>1789</v>
      </c>
      <c r="AB327" s="206" t="s">
        <v>3311</v>
      </c>
      <c r="AC327" s="138" t="s">
        <v>1790</v>
      </c>
    </row>
    <row r="328" spans="1:29" s="187" customFormat="1" ht="60" x14ac:dyDescent="0.2">
      <c r="A328" s="177">
        <v>326</v>
      </c>
      <c r="B328" s="190">
        <v>2</v>
      </c>
      <c r="C328" s="178" t="str">
        <f>IF(COUNTIF(Components!$E$4:$E$989,B328)&gt;0,INDEX(Components!$G$4:$G$989, MATCH(B328,Components!$E$4:$E$989, 0)),"Enter valid code to the left")</f>
        <v>General education quality</v>
      </c>
      <c r="D328" s="190">
        <v>3</v>
      </c>
      <c r="E328" s="178" t="str">
        <f t="array" ref="E328">IF(COUNTIFS(Components!$F$4:$F$989,D328,Components!$B$4:$B$989,B328)&gt;0,INDEX(Components!$G$4:$G$989, MATCH(B328&amp;D328,Components!$B$4:$B$989&amp;Components!$F$4:$F$989,0),0),"Enter the component code on the left")</f>
        <v>School Improvement Plan (SIP)</v>
      </c>
      <c r="F328" s="190">
        <v>2</v>
      </c>
      <c r="G328" s="178" t="str">
        <f t="array" ref="G328">IF(COUNTIFS(Components!$H$4:$H$989,F328, Components!$C$4:$C$989,D328,Components!$B$4:$B$989,B328)&gt;0,INDEX(Components!$I$4:$I$989, MATCH(B328&amp;D328&amp;F328,Components!$B$4:$B$989&amp;Components!$C$4:$C$989&amp;Components!$H$4:$H$989,0),0),"")</f>
        <v>school environment</v>
      </c>
      <c r="H328" s="141" t="s">
        <v>1723</v>
      </c>
      <c r="I328" s="138" t="s">
        <v>1787</v>
      </c>
      <c r="J328" s="141" t="s">
        <v>1788</v>
      </c>
      <c r="K328" s="141" t="s">
        <v>1714</v>
      </c>
      <c r="L328" s="181">
        <v>770</v>
      </c>
      <c r="M328" s="181">
        <v>770</v>
      </c>
      <c r="N328" s="181">
        <v>770</v>
      </c>
      <c r="O328" s="181">
        <v>770</v>
      </c>
      <c r="P328" s="181">
        <v>770</v>
      </c>
      <c r="Q328" s="202">
        <f t="shared" si="37"/>
        <v>3850</v>
      </c>
      <c r="R328" s="206">
        <v>3566</v>
      </c>
      <c r="S328" s="202">
        <f t="shared" si="38"/>
        <v>2745820</v>
      </c>
      <c r="T328" s="202">
        <f t="shared" si="39"/>
        <v>2745820</v>
      </c>
      <c r="U328" s="202">
        <f t="shared" si="40"/>
        <v>2745820</v>
      </c>
      <c r="V328" s="202">
        <f t="shared" si="41"/>
        <v>2745820</v>
      </c>
      <c r="W328" s="202">
        <f t="shared" si="42"/>
        <v>2745820</v>
      </c>
      <c r="X328" s="202">
        <f t="shared" si="36"/>
        <v>13729100</v>
      </c>
      <c r="Y328" s="191" t="s">
        <v>646</v>
      </c>
      <c r="Z328" s="210" t="str">
        <f>IF(Y328&gt;0,INDEX([12]KPI!$B$2:$B$61, MATCH(Y328,[12]KPI!$A$2:$A$61, 0)),"Enter KPI Reference No. to the left")</f>
        <v>Primary schools at level three or above classification</v>
      </c>
      <c r="AA328" s="191" t="s">
        <v>1791</v>
      </c>
      <c r="AB328" s="206" t="s">
        <v>769</v>
      </c>
      <c r="AC328" s="138" t="s">
        <v>1792</v>
      </c>
    </row>
    <row r="329" spans="1:29" s="187" customFormat="1" ht="60" x14ac:dyDescent="0.2">
      <c r="A329" s="177">
        <v>327</v>
      </c>
      <c r="B329" s="190">
        <v>2</v>
      </c>
      <c r="C329" s="178" t="str">
        <f>IF(COUNTIF(Components!$E$4:$E$989,B329)&gt;0,INDEX(Components!$G$4:$G$989, MATCH(B329,Components!$E$4:$E$989, 0)),"Enter valid code to the left")</f>
        <v>General education quality</v>
      </c>
      <c r="D329" s="190">
        <v>3</v>
      </c>
      <c r="E329" s="178" t="str">
        <f t="array" ref="E329">IF(COUNTIFS(Components!$F$4:$F$989,D329,Components!$B$4:$B$989,B329)&gt;0,INDEX(Components!$G$4:$G$989, MATCH(B329&amp;D329,Components!$B$4:$B$989&amp;Components!$F$4:$F$989,0),0),"Enter the component code on the left")</f>
        <v>School Improvement Plan (SIP)</v>
      </c>
      <c r="F329" s="190">
        <v>2</v>
      </c>
      <c r="G329" s="178" t="str">
        <f t="array" ref="G329">IF(COUNTIFS(Components!$H$4:$H$989,F329, Components!$C$4:$C$989,D329,Components!$B$4:$B$989,B329)&gt;0,INDEX(Components!$I$4:$I$989, MATCH(B329&amp;D329&amp;F329,Components!$B$4:$B$989&amp;Components!$C$4:$C$989&amp;Components!$H$4:$H$989,0),0),"")</f>
        <v>school environment</v>
      </c>
      <c r="H329" s="141" t="s">
        <v>1723</v>
      </c>
      <c r="I329" s="138" t="s">
        <v>1793</v>
      </c>
      <c r="J329" s="141" t="s">
        <v>1788</v>
      </c>
      <c r="K329" s="141" t="s">
        <v>1726</v>
      </c>
      <c r="L329" s="181">
        <v>4420</v>
      </c>
      <c r="M329" s="181">
        <v>4245</v>
      </c>
      <c r="N329" s="181">
        <v>4329</v>
      </c>
      <c r="O329" s="181">
        <v>4417</v>
      </c>
      <c r="P329" s="181">
        <v>0</v>
      </c>
      <c r="Q329" s="202">
        <f t="shared" si="37"/>
        <v>17411</v>
      </c>
      <c r="R329" s="206">
        <v>458036</v>
      </c>
      <c r="S329" s="202">
        <f t="shared" si="38"/>
        <v>2024519120</v>
      </c>
      <c r="T329" s="202">
        <f t="shared" si="39"/>
        <v>1944362820</v>
      </c>
      <c r="U329" s="202">
        <f t="shared" si="40"/>
        <v>1982837844</v>
      </c>
      <c r="V329" s="202">
        <f t="shared" si="41"/>
        <v>2023145012</v>
      </c>
      <c r="W329" s="202">
        <f t="shared" si="42"/>
        <v>0</v>
      </c>
      <c r="X329" s="202">
        <f t="shared" si="36"/>
        <v>7974864796</v>
      </c>
      <c r="Y329" s="191" t="s">
        <v>646</v>
      </c>
      <c r="Z329" s="210" t="str">
        <f>IF(Y329&gt;0,INDEX([12]KPI!$B$2:$B$61, MATCH(Y329,[12]KPI!$A$2:$A$61, 0)),"Enter KPI Reference No. to the left")</f>
        <v>Primary schools at level three or above classification</v>
      </c>
      <c r="AA329" s="189" t="s">
        <v>3335</v>
      </c>
      <c r="AB329" s="206" t="s">
        <v>769</v>
      </c>
      <c r="AC329" s="138" t="s">
        <v>1794</v>
      </c>
    </row>
    <row r="330" spans="1:29" s="187" customFormat="1" ht="60" x14ac:dyDescent="0.2">
      <c r="A330" s="177">
        <v>328</v>
      </c>
      <c r="B330" s="190">
        <v>2</v>
      </c>
      <c r="C330" s="178" t="str">
        <f>IF(COUNTIF(Components!$E$4:$E$989,B330)&gt;0,INDEX(Components!$G$4:$G$989, MATCH(B330,Components!$E$4:$E$989, 0)),"Enter valid code to the left")</f>
        <v>General education quality</v>
      </c>
      <c r="D330" s="190">
        <v>3</v>
      </c>
      <c r="E330" s="178" t="str">
        <f t="array" ref="E330">IF(COUNTIFS(Components!$F$4:$F$989,D330,Components!$B$4:$B$989,B330)&gt;0,INDEX(Components!$G$4:$G$989, MATCH(B330&amp;D330,Components!$B$4:$B$989&amp;Components!$F$4:$F$989,0),0),"Enter the component code on the left")</f>
        <v>School Improvement Plan (SIP)</v>
      </c>
      <c r="F330" s="190">
        <v>2</v>
      </c>
      <c r="G330" s="178" t="str">
        <f t="array" ref="G330">IF(COUNTIFS(Components!$H$4:$H$989,F330, Components!$C$4:$C$989,D330,Components!$B$4:$B$989,B330)&gt;0,INDEX(Components!$I$4:$I$989, MATCH(B330&amp;D330&amp;F330,Components!$B$4:$B$989&amp;Components!$C$4:$C$989&amp;Components!$H$4:$H$989,0),0),"")</f>
        <v>school environment</v>
      </c>
      <c r="H330" s="141" t="s">
        <v>1723</v>
      </c>
      <c r="I330" s="138" t="s">
        <v>1795</v>
      </c>
      <c r="J330" s="141" t="s">
        <v>1788</v>
      </c>
      <c r="K330" s="141" t="s">
        <v>1726</v>
      </c>
      <c r="L330" s="181"/>
      <c r="M330" s="182">
        <v>40010</v>
      </c>
      <c r="N330" s="182">
        <v>40749</v>
      </c>
      <c r="O330" s="182">
        <v>41488</v>
      </c>
      <c r="P330" s="182">
        <v>42227</v>
      </c>
      <c r="Q330" s="202">
        <f t="shared" si="37"/>
        <v>164474</v>
      </c>
      <c r="R330" s="206">
        <v>2000</v>
      </c>
      <c r="S330" s="202">
        <f t="shared" si="38"/>
        <v>0</v>
      </c>
      <c r="T330" s="202">
        <f t="shared" si="39"/>
        <v>80020000</v>
      </c>
      <c r="U330" s="202">
        <f t="shared" si="40"/>
        <v>81498000</v>
      </c>
      <c r="V330" s="202">
        <f t="shared" si="41"/>
        <v>82976000</v>
      </c>
      <c r="W330" s="202">
        <f t="shared" si="42"/>
        <v>84454000</v>
      </c>
      <c r="X330" s="202">
        <f t="shared" si="36"/>
        <v>328948000</v>
      </c>
      <c r="Y330" s="191" t="s">
        <v>646</v>
      </c>
      <c r="Z330" s="210" t="str">
        <f>IF(Y330&gt;0,INDEX([12]KPI!$B$2:$B$61, MATCH(Y330,[12]KPI!$A$2:$A$61, 0)),"Enter KPI Reference No. to the left")</f>
        <v>Primary schools at level three or above classification</v>
      </c>
      <c r="AA330" s="189" t="s">
        <v>3335</v>
      </c>
      <c r="AB330" s="206" t="s">
        <v>769</v>
      </c>
      <c r="AC330" s="138"/>
    </row>
    <row r="331" spans="1:29" s="187" customFormat="1" ht="72" x14ac:dyDescent="0.2">
      <c r="A331" s="177">
        <v>329</v>
      </c>
      <c r="B331" s="190">
        <v>2</v>
      </c>
      <c r="C331" s="178" t="str">
        <f>IF(COUNTIF(Components!$E$4:$E$989,B331)&gt;0,INDEX(Components!$G$4:$G$989, MATCH(B331,Components!$E$4:$E$989, 0)),"Enter valid code to the left")</f>
        <v>General education quality</v>
      </c>
      <c r="D331" s="190">
        <v>3</v>
      </c>
      <c r="E331" s="178" t="str">
        <f t="array" ref="E331">IF(COUNTIFS(Components!$F$4:$F$989,D331,Components!$B$4:$B$989,B331)&gt;0,INDEX(Components!$G$4:$G$989, MATCH(B331&amp;D331,Components!$B$4:$B$989&amp;Components!$F$4:$F$989,0),0),"Enter the component code on the left")</f>
        <v>School Improvement Plan (SIP)</v>
      </c>
      <c r="F331" s="190">
        <v>2</v>
      </c>
      <c r="G331" s="178" t="str">
        <f t="array" ref="G331">IF(COUNTIFS(Components!$H$4:$H$989,F331, Components!$C$4:$C$989,D331,Components!$B$4:$B$989,B331)&gt;0,INDEX(Components!$I$4:$I$989, MATCH(B331&amp;D331&amp;F331,Components!$B$4:$B$989&amp;Components!$C$4:$C$989&amp;Components!$H$4:$H$989,0),0),"")</f>
        <v>school environment</v>
      </c>
      <c r="H331" s="141" t="s">
        <v>1723</v>
      </c>
      <c r="I331" s="138" t="s">
        <v>1796</v>
      </c>
      <c r="J331" s="141" t="s">
        <v>1797</v>
      </c>
      <c r="K331" s="141" t="s">
        <v>1714</v>
      </c>
      <c r="L331" s="181"/>
      <c r="M331" s="181">
        <v>100</v>
      </c>
      <c r="N331" s="181">
        <v>100</v>
      </c>
      <c r="O331" s="181">
        <v>100</v>
      </c>
      <c r="P331" s="181">
        <v>100</v>
      </c>
      <c r="Q331" s="202">
        <f t="shared" si="37"/>
        <v>400</v>
      </c>
      <c r="R331" s="206">
        <v>4566</v>
      </c>
      <c r="S331" s="202">
        <f t="shared" si="38"/>
        <v>0</v>
      </c>
      <c r="T331" s="202">
        <f t="shared" si="39"/>
        <v>456600</v>
      </c>
      <c r="U331" s="202">
        <f t="shared" si="40"/>
        <v>456600</v>
      </c>
      <c r="V331" s="202">
        <f t="shared" si="41"/>
        <v>456600</v>
      </c>
      <c r="W331" s="202">
        <f t="shared" si="42"/>
        <v>456600</v>
      </c>
      <c r="X331" s="202">
        <f t="shared" si="36"/>
        <v>1826400</v>
      </c>
      <c r="Y331" s="191" t="s">
        <v>646</v>
      </c>
      <c r="Z331" s="210" t="str">
        <f>IF(Y331&gt;0,INDEX([12]KPI!$B$2:$B$61, MATCH(Y331,[12]KPI!$A$2:$A$61, 0)),"Enter KPI Reference No. to the left")</f>
        <v>Primary schools at level three or above classification</v>
      </c>
      <c r="AA331" s="191" t="s">
        <v>1032</v>
      </c>
      <c r="AB331" s="206" t="s">
        <v>3317</v>
      </c>
      <c r="AC331" s="138"/>
    </row>
    <row r="332" spans="1:29" s="187" customFormat="1" ht="72" x14ac:dyDescent="0.2">
      <c r="A332" s="177">
        <v>330</v>
      </c>
      <c r="B332" s="190">
        <v>2</v>
      </c>
      <c r="C332" s="178" t="str">
        <f>IF(COUNTIF(Components!$E$4:$E$989,B332)&gt;0,INDEX(Components!$G$4:$G$989, MATCH(B332,Components!$E$4:$E$989, 0)),"Enter valid code to the left")</f>
        <v>General education quality</v>
      </c>
      <c r="D332" s="190">
        <v>3</v>
      </c>
      <c r="E332" s="178" t="str">
        <f t="array" ref="E332">IF(COUNTIFS(Components!$F$4:$F$989,D332,Components!$B$4:$B$989,B332)&gt;0,INDEX(Components!$G$4:$G$989, MATCH(B332&amp;D332,Components!$B$4:$B$989&amp;Components!$F$4:$F$989,0),0),"Enter the component code on the left")</f>
        <v>School Improvement Plan (SIP)</v>
      </c>
      <c r="F332" s="190">
        <v>2</v>
      </c>
      <c r="G332" s="178" t="str">
        <f t="array" ref="G332">IF(COUNTIFS(Components!$H$4:$H$989,F332, Components!$C$4:$C$989,D332,Components!$B$4:$B$989,B332)&gt;0,INDEX(Components!$I$4:$I$989, MATCH(B332&amp;D332&amp;F332,Components!$B$4:$B$989&amp;Components!$C$4:$C$989&amp;Components!$H$4:$H$989,0),0),"")</f>
        <v>school environment</v>
      </c>
      <c r="H332" s="141" t="s">
        <v>1723</v>
      </c>
      <c r="I332" s="138" t="s">
        <v>1798</v>
      </c>
      <c r="J332" s="141" t="s">
        <v>1797</v>
      </c>
      <c r="K332" s="141" t="s">
        <v>1714</v>
      </c>
      <c r="L332" s="181"/>
      <c r="M332" s="181">
        <v>3000</v>
      </c>
      <c r="N332" s="181"/>
      <c r="O332" s="181">
        <v>3000</v>
      </c>
      <c r="P332" s="181"/>
      <c r="Q332" s="202">
        <f t="shared" si="37"/>
        <v>6000</v>
      </c>
      <c r="R332" s="206">
        <v>1045</v>
      </c>
      <c r="S332" s="202">
        <f t="shared" si="38"/>
        <v>0</v>
      </c>
      <c r="T332" s="202">
        <f t="shared" si="39"/>
        <v>3135000</v>
      </c>
      <c r="U332" s="202">
        <f t="shared" si="40"/>
        <v>0</v>
      </c>
      <c r="V332" s="202">
        <f t="shared" si="41"/>
        <v>3135000</v>
      </c>
      <c r="W332" s="202">
        <f t="shared" si="42"/>
        <v>0</v>
      </c>
      <c r="X332" s="202">
        <f t="shared" si="36"/>
        <v>6270000</v>
      </c>
      <c r="Y332" s="191" t="s">
        <v>646</v>
      </c>
      <c r="Z332" s="210" t="str">
        <f>IF(Y332&gt;0,INDEX([12]KPI!$B$2:$B$61, MATCH(Y332,[12]KPI!$A$2:$A$61, 0)),"Enter KPI Reference No. to the left")</f>
        <v>Primary schools at level three or above classification</v>
      </c>
      <c r="AA332" s="191" t="s">
        <v>1032</v>
      </c>
      <c r="AB332" s="206" t="s">
        <v>3317</v>
      </c>
      <c r="AC332" s="138" t="s">
        <v>1799</v>
      </c>
    </row>
    <row r="333" spans="1:29" s="187" customFormat="1" ht="96" x14ac:dyDescent="0.2">
      <c r="A333" s="177">
        <v>331</v>
      </c>
      <c r="B333" s="190">
        <v>2</v>
      </c>
      <c r="C333" s="178" t="str">
        <f>IF(COUNTIF(Components!$E$4:$E$989,B333)&gt;0,INDEX(Components!$G$4:$G$989, MATCH(B333,Components!$E$4:$E$989, 0)),"Enter valid code to the left")</f>
        <v>General education quality</v>
      </c>
      <c r="D333" s="190">
        <v>3</v>
      </c>
      <c r="E333" s="178" t="str">
        <f t="array" ref="E333">IF(COUNTIFS(Components!$F$4:$F$989,D333,Components!$B$4:$B$989,B333)&gt;0,INDEX(Components!$G$4:$G$989, MATCH(B333&amp;D333,Components!$B$4:$B$989&amp;Components!$F$4:$F$989,0),0),"Enter the component code on the left")</f>
        <v>School Improvement Plan (SIP)</v>
      </c>
      <c r="F333" s="190">
        <v>2</v>
      </c>
      <c r="G333" s="178" t="str">
        <f t="array" ref="G333">IF(COUNTIFS(Components!$H$4:$H$989,F333, Components!$C$4:$C$989,D333,Components!$B$4:$B$989,B333)&gt;0,INDEX(Components!$I$4:$I$989, MATCH(B333&amp;D333&amp;F333,Components!$B$4:$B$989&amp;Components!$C$4:$C$989&amp;Components!$H$4:$H$989,0),0),"")</f>
        <v>school environment</v>
      </c>
      <c r="H333" s="141" t="s">
        <v>1723</v>
      </c>
      <c r="I333" s="138" t="s">
        <v>1800</v>
      </c>
      <c r="J333" s="141" t="s">
        <v>1797</v>
      </c>
      <c r="K333" s="141" t="s">
        <v>1714</v>
      </c>
      <c r="L333" s="181">
        <v>5000</v>
      </c>
      <c r="M333" s="181">
        <v>5000</v>
      </c>
      <c r="N333" s="181">
        <v>5000</v>
      </c>
      <c r="O333" s="181">
        <v>5000</v>
      </c>
      <c r="P333" s="181">
        <v>5000</v>
      </c>
      <c r="Q333" s="202">
        <f t="shared" si="37"/>
        <v>25000</v>
      </c>
      <c r="R333" s="206">
        <v>4245</v>
      </c>
      <c r="S333" s="202">
        <f t="shared" si="38"/>
        <v>21225000</v>
      </c>
      <c r="T333" s="202">
        <f t="shared" si="39"/>
        <v>21225000</v>
      </c>
      <c r="U333" s="202">
        <f t="shared" si="40"/>
        <v>21225000</v>
      </c>
      <c r="V333" s="202">
        <f t="shared" si="41"/>
        <v>21225000</v>
      </c>
      <c r="W333" s="202">
        <f t="shared" si="42"/>
        <v>21225000</v>
      </c>
      <c r="X333" s="202">
        <f t="shared" si="36"/>
        <v>106125000</v>
      </c>
      <c r="Y333" s="191" t="s">
        <v>646</v>
      </c>
      <c r="Z333" s="210" t="str">
        <f>IF(Y333&gt;0,INDEX([12]KPI!$B$2:$B$61, MATCH(Y333,[12]KPI!$A$2:$A$61, 0)),"Enter KPI Reference No. to the left")</f>
        <v>Primary schools at level three or above classification</v>
      </c>
      <c r="AA333" s="191" t="s">
        <v>1032</v>
      </c>
      <c r="AB333" s="206" t="s">
        <v>769</v>
      </c>
      <c r="AC333" s="138" t="s">
        <v>1801</v>
      </c>
    </row>
    <row r="334" spans="1:29" s="187" customFormat="1" ht="72" x14ac:dyDescent="0.2">
      <c r="A334" s="177">
        <v>332</v>
      </c>
      <c r="B334" s="190">
        <v>2</v>
      </c>
      <c r="C334" s="178" t="str">
        <f>IF(COUNTIF(Components!$E$4:$E$989,B334)&gt;0,INDEX(Components!$G$4:$G$989, MATCH(B334,Components!$E$4:$E$989, 0)),"Enter valid code to the left")</f>
        <v>General education quality</v>
      </c>
      <c r="D334" s="190">
        <v>3</v>
      </c>
      <c r="E334" s="178" t="str">
        <f t="array" ref="E334">IF(COUNTIFS(Components!$F$4:$F$989,D334,Components!$B$4:$B$989,B334)&gt;0,INDEX(Components!$G$4:$G$989, MATCH(B334&amp;D334,Components!$B$4:$B$989&amp;Components!$F$4:$F$989,0),0),"Enter the component code on the left")</f>
        <v>School Improvement Plan (SIP)</v>
      </c>
      <c r="F334" s="190">
        <v>2</v>
      </c>
      <c r="G334" s="178" t="str">
        <f t="array" ref="G334">IF(COUNTIFS(Components!$H$4:$H$989,F334, Components!$C$4:$C$989,D334,Components!$B$4:$B$989,B334)&gt;0,INDEX(Components!$I$4:$I$989, MATCH(B334&amp;D334&amp;F334,Components!$B$4:$B$989&amp;Components!$C$4:$C$989&amp;Components!$H$4:$H$989,0),0),"")</f>
        <v>school environment</v>
      </c>
      <c r="H334" s="141" t="s">
        <v>1723</v>
      </c>
      <c r="I334" s="138" t="s">
        <v>1802</v>
      </c>
      <c r="J334" s="141" t="s">
        <v>1797</v>
      </c>
      <c r="K334" s="141" t="s">
        <v>1714</v>
      </c>
      <c r="L334" s="181"/>
      <c r="M334" s="181">
        <v>40</v>
      </c>
      <c r="N334" s="181"/>
      <c r="O334" s="181"/>
      <c r="P334" s="181"/>
      <c r="Q334" s="202">
        <f t="shared" si="37"/>
        <v>40</v>
      </c>
      <c r="R334" s="206">
        <v>4566</v>
      </c>
      <c r="S334" s="202">
        <f t="shared" si="38"/>
        <v>0</v>
      </c>
      <c r="T334" s="202">
        <f t="shared" si="39"/>
        <v>182640</v>
      </c>
      <c r="U334" s="202">
        <f t="shared" si="40"/>
        <v>0</v>
      </c>
      <c r="V334" s="202">
        <f t="shared" si="41"/>
        <v>0</v>
      </c>
      <c r="W334" s="202">
        <f t="shared" si="42"/>
        <v>0</v>
      </c>
      <c r="X334" s="202">
        <f t="shared" si="36"/>
        <v>182640</v>
      </c>
      <c r="Y334" s="191" t="s">
        <v>646</v>
      </c>
      <c r="Z334" s="210" t="str">
        <f>IF(Y334&gt;0,INDEX([12]KPI!$B$2:$B$61, MATCH(Y334,[12]KPI!$A$2:$A$61, 0)),"Enter KPI Reference No. to the left")</f>
        <v>Primary schools at level three or above classification</v>
      </c>
      <c r="AA334" s="191" t="s">
        <v>1032</v>
      </c>
      <c r="AB334" s="206" t="s">
        <v>3317</v>
      </c>
      <c r="AC334" s="138"/>
    </row>
    <row r="335" spans="1:29" s="187" customFormat="1" ht="72" x14ac:dyDescent="0.2">
      <c r="A335" s="177">
        <v>333</v>
      </c>
      <c r="B335" s="190">
        <v>2</v>
      </c>
      <c r="C335" s="178" t="str">
        <f>IF(COUNTIF(Components!$E$4:$E$989,B335)&gt;0,INDEX(Components!$G$4:$G$989, MATCH(B335,Components!$E$4:$E$989, 0)),"Enter valid code to the left")</f>
        <v>General education quality</v>
      </c>
      <c r="D335" s="190">
        <v>3</v>
      </c>
      <c r="E335" s="178" t="str">
        <f t="array" ref="E335">IF(COUNTIFS(Components!$F$4:$F$989,D335,Components!$B$4:$B$989,B335)&gt;0,INDEX(Components!$G$4:$G$989, MATCH(B335&amp;D335,Components!$B$4:$B$989&amp;Components!$F$4:$F$989,0),0),"Enter the component code on the left")</f>
        <v>School Improvement Plan (SIP)</v>
      </c>
      <c r="F335" s="190">
        <v>2</v>
      </c>
      <c r="G335" s="178" t="str">
        <f t="array" ref="G335">IF(COUNTIFS(Components!$H$4:$H$989,F335, Components!$C$4:$C$989,D335,Components!$B$4:$B$989,B335)&gt;0,INDEX(Components!$I$4:$I$989, MATCH(B335&amp;D335&amp;F335,Components!$B$4:$B$989&amp;Components!$C$4:$C$989&amp;Components!$H$4:$H$989,0),0),"")</f>
        <v>school environment</v>
      </c>
      <c r="H335" s="141" t="s">
        <v>1723</v>
      </c>
      <c r="I335" s="138" t="s">
        <v>1803</v>
      </c>
      <c r="J335" s="141" t="s">
        <v>1797</v>
      </c>
      <c r="K335" s="141" t="s">
        <v>1714</v>
      </c>
      <c r="L335" s="181"/>
      <c r="M335" s="181">
        <v>120</v>
      </c>
      <c r="N335" s="181"/>
      <c r="O335" s="181"/>
      <c r="P335" s="181"/>
      <c r="Q335" s="202">
        <f t="shared" si="37"/>
        <v>120</v>
      </c>
      <c r="R335" s="206">
        <v>4566</v>
      </c>
      <c r="S335" s="202">
        <f t="shared" si="38"/>
        <v>0</v>
      </c>
      <c r="T335" s="202">
        <f t="shared" si="39"/>
        <v>547920</v>
      </c>
      <c r="U335" s="202">
        <f t="shared" si="40"/>
        <v>0</v>
      </c>
      <c r="V335" s="202">
        <f t="shared" si="41"/>
        <v>0</v>
      </c>
      <c r="W335" s="202">
        <f t="shared" si="42"/>
        <v>0</v>
      </c>
      <c r="X335" s="202">
        <f t="shared" si="36"/>
        <v>547920</v>
      </c>
      <c r="Y335" s="191" t="s">
        <v>646</v>
      </c>
      <c r="Z335" s="210" t="str">
        <f>IF(Y335&gt;0,INDEX([12]KPI!$B$2:$B$61, MATCH(Y335,[12]KPI!$A$2:$A$61, 0)),"Enter KPI Reference No. to the left")</f>
        <v>Primary schools at level three or above classification</v>
      </c>
      <c r="AA335" s="191" t="s">
        <v>1032</v>
      </c>
      <c r="AB335" s="206" t="s">
        <v>3317</v>
      </c>
      <c r="AC335" s="138"/>
    </row>
    <row r="336" spans="1:29" s="187" customFormat="1" ht="72" x14ac:dyDescent="0.2">
      <c r="A336" s="177">
        <v>334</v>
      </c>
      <c r="B336" s="190">
        <v>2</v>
      </c>
      <c r="C336" s="178" t="str">
        <f>IF(COUNTIF(Components!$E$4:$E$989,B336)&gt;0,INDEX(Components!$G$4:$G$989, MATCH(B336,Components!$E$4:$E$989, 0)),"Enter valid code to the left")</f>
        <v>General education quality</v>
      </c>
      <c r="D336" s="190">
        <v>3</v>
      </c>
      <c r="E336" s="178" t="str">
        <f t="array" ref="E336">IF(COUNTIFS(Components!$F$4:$F$989,D336,Components!$B$4:$B$989,B336)&gt;0,INDEX(Components!$G$4:$G$989, MATCH(B336&amp;D336,Components!$B$4:$B$989&amp;Components!$F$4:$F$989,0),0),"Enter the component code on the left")</f>
        <v>School Improvement Plan (SIP)</v>
      </c>
      <c r="F336" s="190">
        <v>2</v>
      </c>
      <c r="G336" s="178" t="str">
        <f t="array" ref="G336">IF(COUNTIFS(Components!$H$4:$H$989,F336, Components!$C$4:$C$989,D336,Components!$B$4:$B$989,B336)&gt;0,INDEX(Components!$I$4:$I$989, MATCH(B336&amp;D336&amp;F336,Components!$B$4:$B$989&amp;Components!$C$4:$C$989&amp;Components!$H$4:$H$989,0),0),"")</f>
        <v>school environment</v>
      </c>
      <c r="H336" s="141" t="s">
        <v>1723</v>
      </c>
      <c r="I336" s="138" t="s">
        <v>1804</v>
      </c>
      <c r="J336" s="141" t="s">
        <v>1797</v>
      </c>
      <c r="K336" s="141" t="s">
        <v>1805</v>
      </c>
      <c r="L336" s="181"/>
      <c r="M336" s="181"/>
      <c r="N336" s="181">
        <v>45000</v>
      </c>
      <c r="O336" s="181"/>
      <c r="P336" s="181"/>
      <c r="Q336" s="202">
        <f t="shared" si="37"/>
        <v>45000</v>
      </c>
      <c r="R336" s="206">
        <v>50</v>
      </c>
      <c r="S336" s="202">
        <f t="shared" si="38"/>
        <v>0</v>
      </c>
      <c r="T336" s="202">
        <f t="shared" si="39"/>
        <v>0</v>
      </c>
      <c r="U336" s="202">
        <f t="shared" si="40"/>
        <v>2250000</v>
      </c>
      <c r="V336" s="202">
        <f t="shared" si="41"/>
        <v>0</v>
      </c>
      <c r="W336" s="202">
        <f t="shared" si="42"/>
        <v>0</v>
      </c>
      <c r="X336" s="202">
        <f t="shared" si="36"/>
        <v>2250000</v>
      </c>
      <c r="Y336" s="191" t="s">
        <v>646</v>
      </c>
      <c r="Z336" s="210" t="str">
        <f>IF(Y336&gt;0,INDEX([12]KPI!$B$2:$B$61, MATCH(Y336,[12]KPI!$A$2:$A$61, 0)),"Enter KPI Reference No. to the left")</f>
        <v>Primary schools at level three or above classification</v>
      </c>
      <c r="AA336" s="191" t="s">
        <v>1032</v>
      </c>
      <c r="AB336" s="206" t="s">
        <v>3317</v>
      </c>
      <c r="AC336" s="138"/>
    </row>
    <row r="337" spans="1:29" s="187" customFormat="1" ht="72" x14ac:dyDescent="0.2">
      <c r="A337" s="177">
        <v>335</v>
      </c>
      <c r="B337" s="190">
        <v>2</v>
      </c>
      <c r="C337" s="178" t="str">
        <f>IF(COUNTIF(Components!$E$4:$E$989,B337)&gt;0,INDEX(Components!$G$4:$G$989, MATCH(B337,Components!$E$4:$E$989, 0)),"Enter valid code to the left")</f>
        <v>General education quality</v>
      </c>
      <c r="D337" s="190">
        <v>3</v>
      </c>
      <c r="E337" s="178" t="str">
        <f t="array" ref="E337">IF(COUNTIFS(Components!$F$4:$F$989,D337,Components!$B$4:$B$989,B337)&gt;0,INDEX(Components!$G$4:$G$989, MATCH(B337&amp;D337,Components!$B$4:$B$989&amp;Components!$F$4:$F$989,0),0),"Enter the component code on the left")</f>
        <v>School Improvement Plan (SIP)</v>
      </c>
      <c r="F337" s="190">
        <v>2</v>
      </c>
      <c r="G337" s="178" t="str">
        <f t="array" ref="G337">IF(COUNTIFS(Components!$H$4:$H$989,F337, Components!$C$4:$C$989,D337,Components!$B$4:$B$989,B337)&gt;0,INDEX(Components!$I$4:$I$989, MATCH(B337&amp;D337&amp;F337,Components!$B$4:$B$989&amp;Components!$C$4:$C$989&amp;Components!$H$4:$H$989,0),0),"")</f>
        <v>school environment</v>
      </c>
      <c r="H337" s="141" t="s">
        <v>1723</v>
      </c>
      <c r="I337" s="138" t="s">
        <v>1806</v>
      </c>
      <c r="J337" s="141" t="s">
        <v>1797</v>
      </c>
      <c r="K337" s="141" t="s">
        <v>1714</v>
      </c>
      <c r="L337" s="181"/>
      <c r="M337" s="181">
        <v>100</v>
      </c>
      <c r="N337" s="181"/>
      <c r="O337" s="181"/>
      <c r="P337" s="181"/>
      <c r="Q337" s="202">
        <f t="shared" si="37"/>
        <v>100</v>
      </c>
      <c r="R337" s="206">
        <v>7355</v>
      </c>
      <c r="S337" s="202">
        <f t="shared" si="38"/>
        <v>0</v>
      </c>
      <c r="T337" s="202">
        <f t="shared" si="39"/>
        <v>735500</v>
      </c>
      <c r="U337" s="202">
        <f t="shared" si="40"/>
        <v>0</v>
      </c>
      <c r="V337" s="202">
        <f t="shared" si="41"/>
        <v>0</v>
      </c>
      <c r="W337" s="202">
        <f t="shared" si="42"/>
        <v>0</v>
      </c>
      <c r="X337" s="202">
        <f t="shared" si="36"/>
        <v>735500</v>
      </c>
      <c r="Y337" s="191" t="s">
        <v>646</v>
      </c>
      <c r="Z337" s="210" t="str">
        <f>IF(Y337&gt;0,INDEX([12]KPI!$B$2:$B$61, MATCH(Y337,[12]KPI!$A$2:$A$61, 0)),"Enter KPI Reference No. to the left")</f>
        <v>Primary schools at level three or above classification</v>
      </c>
      <c r="AA337" s="191" t="s">
        <v>1032</v>
      </c>
      <c r="AB337" s="206" t="s">
        <v>3317</v>
      </c>
      <c r="AC337" s="138" t="s">
        <v>1807</v>
      </c>
    </row>
    <row r="338" spans="1:29" s="187" customFormat="1" ht="72" x14ac:dyDescent="0.2">
      <c r="A338" s="177">
        <v>336</v>
      </c>
      <c r="B338" s="190">
        <v>2</v>
      </c>
      <c r="C338" s="178" t="str">
        <f>IF(COUNTIF(Components!$E$4:$E$989,B338)&gt;0,INDEX(Components!$G$4:$G$989, MATCH(B338,Components!$E$4:$E$989, 0)),"Enter valid code to the left")</f>
        <v>General education quality</v>
      </c>
      <c r="D338" s="190">
        <v>3</v>
      </c>
      <c r="E338" s="178" t="str">
        <f t="array" ref="E338">IF(COUNTIFS(Components!$F$4:$F$989,D338,Components!$B$4:$B$989,B338)&gt;0,INDEX(Components!$G$4:$G$989, MATCH(B338&amp;D338,Components!$B$4:$B$989&amp;Components!$F$4:$F$989,0),0),"Enter the component code on the left")</f>
        <v>School Improvement Plan (SIP)</v>
      </c>
      <c r="F338" s="190">
        <v>2</v>
      </c>
      <c r="G338" s="178" t="str">
        <f t="array" ref="G338">IF(COUNTIFS(Components!$H$4:$H$989,F338, Components!$C$4:$C$989,D338,Components!$B$4:$B$989,B338)&gt;0,INDEX(Components!$I$4:$I$989, MATCH(B338&amp;D338&amp;F338,Components!$B$4:$B$989&amp;Components!$C$4:$C$989&amp;Components!$H$4:$H$989,0),0),"")</f>
        <v>school environment</v>
      </c>
      <c r="H338" s="141" t="s">
        <v>1723</v>
      </c>
      <c r="I338" s="138" t="s">
        <v>1808</v>
      </c>
      <c r="J338" s="141" t="s">
        <v>1797</v>
      </c>
      <c r="K338" s="141" t="s">
        <v>1714</v>
      </c>
      <c r="L338" s="181"/>
      <c r="M338" s="181">
        <v>400</v>
      </c>
      <c r="N338" s="181"/>
      <c r="O338" s="181"/>
      <c r="P338" s="181"/>
      <c r="Q338" s="202">
        <f t="shared" si="37"/>
        <v>400</v>
      </c>
      <c r="R338" s="206">
        <v>7355</v>
      </c>
      <c r="S338" s="202">
        <f t="shared" si="38"/>
        <v>0</v>
      </c>
      <c r="T338" s="202">
        <f t="shared" si="39"/>
        <v>2942000</v>
      </c>
      <c r="U338" s="202">
        <f t="shared" si="40"/>
        <v>0</v>
      </c>
      <c r="V338" s="202">
        <f t="shared" si="41"/>
        <v>0</v>
      </c>
      <c r="W338" s="202">
        <f t="shared" si="42"/>
        <v>0</v>
      </c>
      <c r="X338" s="202">
        <f t="shared" si="36"/>
        <v>2942000</v>
      </c>
      <c r="Y338" s="191" t="s">
        <v>646</v>
      </c>
      <c r="Z338" s="210" t="str">
        <f>IF(Y338&gt;0,INDEX([12]KPI!$B$2:$B$61, MATCH(Y338,[12]KPI!$A$2:$A$61, 0)),"Enter KPI Reference No. to the left")</f>
        <v>Primary schools at level three or above classification</v>
      </c>
      <c r="AA338" s="191" t="s">
        <v>1032</v>
      </c>
      <c r="AB338" s="206" t="s">
        <v>769</v>
      </c>
      <c r="AC338" s="138" t="s">
        <v>1807</v>
      </c>
    </row>
    <row r="339" spans="1:29" s="187" customFormat="1" ht="72" x14ac:dyDescent="0.2">
      <c r="A339" s="177">
        <v>337</v>
      </c>
      <c r="B339" s="190">
        <v>2</v>
      </c>
      <c r="C339" s="178" t="str">
        <f>IF(COUNTIF(Components!$E$4:$E$989,B339)&gt;0,INDEX(Components!$G$4:$G$989, MATCH(B339,Components!$E$4:$E$989, 0)),"Enter valid code to the left")</f>
        <v>General education quality</v>
      </c>
      <c r="D339" s="190">
        <v>3</v>
      </c>
      <c r="E339" s="178" t="str">
        <f t="array" ref="E339">IF(COUNTIFS(Components!$F$4:$F$989,D339,Components!$B$4:$B$989,B339)&gt;0,INDEX(Components!$G$4:$G$989, MATCH(B339&amp;D339,Components!$B$4:$B$989&amp;Components!$F$4:$F$989,0),0),"Enter the component code on the left")</f>
        <v>School Improvement Plan (SIP)</v>
      </c>
      <c r="F339" s="190">
        <v>2</v>
      </c>
      <c r="G339" s="178" t="str">
        <f t="array" ref="G339">IF(COUNTIFS(Components!$H$4:$H$989,F339, Components!$C$4:$C$989,D339,Components!$B$4:$B$989,B339)&gt;0,INDEX(Components!$I$4:$I$989, MATCH(B339&amp;D339&amp;F339,Components!$B$4:$B$989&amp;Components!$C$4:$C$989&amp;Components!$H$4:$H$989,0),0),"")</f>
        <v>school environment</v>
      </c>
      <c r="H339" s="141" t="s">
        <v>1723</v>
      </c>
      <c r="I339" s="138" t="s">
        <v>1809</v>
      </c>
      <c r="J339" s="141" t="s">
        <v>1797</v>
      </c>
      <c r="K339" s="141" t="s">
        <v>1805</v>
      </c>
      <c r="L339" s="181"/>
      <c r="M339" s="181"/>
      <c r="N339" s="181">
        <v>45000</v>
      </c>
      <c r="O339" s="181"/>
      <c r="P339" s="181"/>
      <c r="Q339" s="202">
        <f t="shared" si="37"/>
        <v>45000</v>
      </c>
      <c r="R339" s="206">
        <v>50</v>
      </c>
      <c r="S339" s="202">
        <f t="shared" si="38"/>
        <v>0</v>
      </c>
      <c r="T339" s="202">
        <f t="shared" si="39"/>
        <v>0</v>
      </c>
      <c r="U339" s="202">
        <f t="shared" si="40"/>
        <v>2250000</v>
      </c>
      <c r="V339" s="202">
        <f t="shared" si="41"/>
        <v>0</v>
      </c>
      <c r="W339" s="202">
        <f t="shared" si="42"/>
        <v>0</v>
      </c>
      <c r="X339" s="202">
        <f t="shared" si="36"/>
        <v>2250000</v>
      </c>
      <c r="Y339" s="191" t="s">
        <v>646</v>
      </c>
      <c r="Z339" s="210" t="str">
        <f>IF(Y339&gt;0,INDEX([12]KPI!$B$2:$B$61, MATCH(Y339,[12]KPI!$A$2:$A$61, 0)),"Enter KPI Reference No. to the left")</f>
        <v>Primary schools at level three or above classification</v>
      </c>
      <c r="AA339" s="191" t="s">
        <v>1032</v>
      </c>
      <c r="AB339" s="206" t="s">
        <v>3317</v>
      </c>
      <c r="AC339" s="138"/>
    </row>
    <row r="340" spans="1:29" s="187" customFormat="1" ht="72" x14ac:dyDescent="0.2">
      <c r="A340" s="177">
        <v>338</v>
      </c>
      <c r="B340" s="190">
        <v>2</v>
      </c>
      <c r="C340" s="178" t="str">
        <f>IF(COUNTIF(Components!$E$4:$E$989,B340)&gt;0,INDEX(Components!$G$4:$G$989, MATCH(B340,Components!$E$4:$E$989, 0)),"Enter valid code to the left")</f>
        <v>General education quality</v>
      </c>
      <c r="D340" s="190">
        <v>3</v>
      </c>
      <c r="E340" s="178" t="str">
        <f t="array" ref="E340">IF(COUNTIFS(Components!$F$4:$F$989,D340,Components!$B$4:$B$989,B340)&gt;0,INDEX(Components!$G$4:$G$989, MATCH(B340&amp;D340,Components!$B$4:$B$989&amp;Components!$F$4:$F$989,0),0),"Enter the component code on the left")</f>
        <v>School Improvement Plan (SIP)</v>
      </c>
      <c r="F340" s="190">
        <v>2</v>
      </c>
      <c r="G340" s="178" t="str">
        <f t="array" ref="G340">IF(COUNTIFS(Components!$H$4:$H$989,F340, Components!$C$4:$C$989,D340,Components!$B$4:$B$989,B340)&gt;0,INDEX(Components!$I$4:$I$989, MATCH(B340&amp;D340&amp;F340,Components!$B$4:$B$989&amp;Components!$C$4:$C$989&amp;Components!$H$4:$H$989,0),0),"")</f>
        <v>school environment</v>
      </c>
      <c r="H340" s="141" t="s">
        <v>1723</v>
      </c>
      <c r="I340" s="138" t="s">
        <v>1810</v>
      </c>
      <c r="J340" s="141" t="s">
        <v>1797</v>
      </c>
      <c r="K340" s="141" t="s">
        <v>1714</v>
      </c>
      <c r="L340" s="181"/>
      <c r="M340" s="181">
        <v>40</v>
      </c>
      <c r="N340" s="181"/>
      <c r="O340" s="181"/>
      <c r="P340" s="181"/>
      <c r="Q340" s="202">
        <f t="shared" si="37"/>
        <v>40</v>
      </c>
      <c r="R340" s="206">
        <v>4566</v>
      </c>
      <c r="S340" s="202">
        <f t="shared" si="38"/>
        <v>0</v>
      </c>
      <c r="T340" s="202">
        <f t="shared" si="39"/>
        <v>182640</v>
      </c>
      <c r="U340" s="202">
        <f t="shared" si="40"/>
        <v>0</v>
      </c>
      <c r="V340" s="202">
        <f t="shared" si="41"/>
        <v>0</v>
      </c>
      <c r="W340" s="202">
        <f t="shared" si="42"/>
        <v>0</v>
      </c>
      <c r="X340" s="202">
        <f t="shared" si="36"/>
        <v>182640</v>
      </c>
      <c r="Y340" s="191" t="s">
        <v>646</v>
      </c>
      <c r="Z340" s="210" t="str">
        <f>IF(Y340&gt;0,INDEX([12]KPI!$B$2:$B$61, MATCH(Y340,[12]KPI!$A$2:$A$61, 0)),"Enter KPI Reference No. to the left")</f>
        <v>Primary schools at level three or above classification</v>
      </c>
      <c r="AA340" s="191" t="s">
        <v>1032</v>
      </c>
      <c r="AB340" s="206" t="s">
        <v>3317</v>
      </c>
      <c r="AC340" s="138"/>
    </row>
    <row r="341" spans="1:29" s="187" customFormat="1" ht="72" x14ac:dyDescent="0.2">
      <c r="A341" s="177">
        <v>339</v>
      </c>
      <c r="B341" s="190">
        <v>2</v>
      </c>
      <c r="C341" s="178" t="str">
        <f>IF(COUNTIF(Components!$E$4:$E$989,B341)&gt;0,INDEX(Components!$G$4:$G$989, MATCH(B341,Components!$E$4:$E$989, 0)),"Enter valid code to the left")</f>
        <v>General education quality</v>
      </c>
      <c r="D341" s="190">
        <v>3</v>
      </c>
      <c r="E341" s="178" t="str">
        <f t="array" ref="E341">IF(COUNTIFS(Components!$F$4:$F$989,D341,Components!$B$4:$B$989,B341)&gt;0,INDEX(Components!$G$4:$G$989, MATCH(B341&amp;D341,Components!$B$4:$B$989&amp;Components!$F$4:$F$989,0),0),"Enter the component code on the left")</f>
        <v>School Improvement Plan (SIP)</v>
      </c>
      <c r="F341" s="190">
        <v>2</v>
      </c>
      <c r="G341" s="178" t="str">
        <f t="array" ref="G341">IF(COUNTIFS(Components!$H$4:$H$989,F341, Components!$C$4:$C$989,D341,Components!$B$4:$B$989,B341)&gt;0,INDEX(Components!$I$4:$I$989, MATCH(B341&amp;D341&amp;F341,Components!$B$4:$B$989&amp;Components!$C$4:$C$989&amp;Components!$H$4:$H$989,0),0),"")</f>
        <v>school environment</v>
      </c>
      <c r="H341" s="141" t="s">
        <v>1723</v>
      </c>
      <c r="I341" s="138" t="s">
        <v>1811</v>
      </c>
      <c r="J341" s="141" t="s">
        <v>1797</v>
      </c>
      <c r="K341" s="141" t="s">
        <v>1714</v>
      </c>
      <c r="L341" s="181"/>
      <c r="M341" s="181">
        <v>100</v>
      </c>
      <c r="N341" s="181"/>
      <c r="O341" s="181"/>
      <c r="P341" s="181"/>
      <c r="Q341" s="202">
        <f t="shared" si="37"/>
        <v>100</v>
      </c>
      <c r="R341" s="206">
        <v>4566</v>
      </c>
      <c r="S341" s="202">
        <f t="shared" si="38"/>
        <v>0</v>
      </c>
      <c r="T341" s="202">
        <f t="shared" si="39"/>
        <v>456600</v>
      </c>
      <c r="U341" s="202">
        <f t="shared" si="40"/>
        <v>0</v>
      </c>
      <c r="V341" s="202">
        <f t="shared" si="41"/>
        <v>0</v>
      </c>
      <c r="W341" s="202">
        <f t="shared" si="42"/>
        <v>0</v>
      </c>
      <c r="X341" s="202">
        <f t="shared" si="36"/>
        <v>456600</v>
      </c>
      <c r="Y341" s="191" t="s">
        <v>646</v>
      </c>
      <c r="Z341" s="210" t="str">
        <f>IF(Y341&gt;0,INDEX([12]KPI!$B$2:$B$61, MATCH(Y341,[12]KPI!$A$2:$A$61, 0)),"Enter KPI Reference No. to the left")</f>
        <v>Primary schools at level three or above classification</v>
      </c>
      <c r="AA341" s="191" t="s">
        <v>1032</v>
      </c>
      <c r="AB341" s="206" t="s">
        <v>3317</v>
      </c>
      <c r="AC341" s="138"/>
    </row>
    <row r="342" spans="1:29" s="187" customFormat="1" ht="72" x14ac:dyDescent="0.2">
      <c r="A342" s="177">
        <v>340</v>
      </c>
      <c r="B342" s="190">
        <v>2</v>
      </c>
      <c r="C342" s="178" t="str">
        <f>IF(COUNTIF(Components!$E$4:$E$989,B342)&gt;0,INDEX(Components!$G$4:$G$989, MATCH(B342,Components!$E$4:$E$989, 0)),"Enter valid code to the left")</f>
        <v>General education quality</v>
      </c>
      <c r="D342" s="190">
        <v>3</v>
      </c>
      <c r="E342" s="178" t="str">
        <f t="array" ref="E342">IF(COUNTIFS(Components!$F$4:$F$989,D342,Components!$B$4:$B$989,B342)&gt;0,INDEX(Components!$G$4:$G$989, MATCH(B342&amp;D342,Components!$B$4:$B$989&amp;Components!$F$4:$F$989,0),0),"Enter the component code on the left")</f>
        <v>School Improvement Plan (SIP)</v>
      </c>
      <c r="F342" s="190">
        <v>2</v>
      </c>
      <c r="G342" s="178" t="str">
        <f t="array" ref="G342">IF(COUNTIFS(Components!$H$4:$H$989,F342, Components!$C$4:$C$989,D342,Components!$B$4:$B$989,B342)&gt;0,INDEX(Components!$I$4:$I$989, MATCH(B342&amp;D342&amp;F342,Components!$B$4:$B$989&amp;Components!$C$4:$C$989&amp;Components!$H$4:$H$989,0),0),"")</f>
        <v>school environment</v>
      </c>
      <c r="H342" s="141" t="s">
        <v>1723</v>
      </c>
      <c r="I342" s="138" t="s">
        <v>1812</v>
      </c>
      <c r="J342" s="141" t="s">
        <v>1797</v>
      </c>
      <c r="K342" s="141" t="s">
        <v>1227</v>
      </c>
      <c r="L342" s="181"/>
      <c r="M342" s="181"/>
      <c r="N342" s="181">
        <v>45000</v>
      </c>
      <c r="O342" s="181"/>
      <c r="P342" s="181"/>
      <c r="Q342" s="202">
        <f t="shared" si="37"/>
        <v>45000</v>
      </c>
      <c r="R342" s="206">
        <v>50</v>
      </c>
      <c r="S342" s="202">
        <f t="shared" si="38"/>
        <v>0</v>
      </c>
      <c r="T342" s="202">
        <f t="shared" si="39"/>
        <v>0</v>
      </c>
      <c r="U342" s="202">
        <f t="shared" si="40"/>
        <v>2250000</v>
      </c>
      <c r="V342" s="202">
        <f t="shared" si="41"/>
        <v>0</v>
      </c>
      <c r="W342" s="202">
        <f t="shared" si="42"/>
        <v>0</v>
      </c>
      <c r="X342" s="202">
        <f t="shared" si="36"/>
        <v>2250000</v>
      </c>
      <c r="Y342" s="191" t="s">
        <v>646</v>
      </c>
      <c r="Z342" s="210" t="str">
        <f>IF(Y342&gt;0,INDEX([12]KPI!$B$2:$B$61, MATCH(Y342,[12]KPI!$A$2:$A$61, 0)),"Enter KPI Reference No. to the left")</f>
        <v>Primary schools at level three or above classification</v>
      </c>
      <c r="AA342" s="191" t="s">
        <v>1032</v>
      </c>
      <c r="AB342" s="206" t="s">
        <v>3317</v>
      </c>
      <c r="AC342" s="138"/>
    </row>
    <row r="343" spans="1:29" s="187" customFormat="1" ht="72" x14ac:dyDescent="0.2">
      <c r="A343" s="177">
        <v>341</v>
      </c>
      <c r="B343" s="190">
        <v>2</v>
      </c>
      <c r="C343" s="178" t="str">
        <f>IF(COUNTIF(Components!$E$4:$E$989,B343)&gt;0,INDEX(Components!$G$4:$G$989, MATCH(B343,Components!$E$4:$E$989, 0)),"Enter valid code to the left")</f>
        <v>General education quality</v>
      </c>
      <c r="D343" s="190">
        <v>3</v>
      </c>
      <c r="E343" s="178" t="str">
        <f t="array" ref="E343">IF(COUNTIFS(Components!$F$4:$F$989,D343,Components!$B$4:$B$989,B343)&gt;0,INDEX(Components!$G$4:$G$989, MATCH(B343&amp;D343,Components!$B$4:$B$989&amp;Components!$F$4:$F$989,0),0),"Enter the component code on the left")</f>
        <v>School Improvement Plan (SIP)</v>
      </c>
      <c r="F343" s="190">
        <v>2</v>
      </c>
      <c r="G343" s="178" t="str">
        <f t="array" ref="G343">IF(COUNTIFS(Components!$H$4:$H$989,F343, Components!$C$4:$C$989,D343,Components!$B$4:$B$989,B343)&gt;0,INDEX(Components!$I$4:$I$989, MATCH(B343&amp;D343&amp;F343,Components!$B$4:$B$989&amp;Components!$C$4:$C$989&amp;Components!$H$4:$H$989,0),0),"")</f>
        <v>school environment</v>
      </c>
      <c r="H343" s="141" t="s">
        <v>1723</v>
      </c>
      <c r="I343" s="138" t="s">
        <v>1813</v>
      </c>
      <c r="J343" s="141" t="s">
        <v>1797</v>
      </c>
      <c r="K343" s="141" t="s">
        <v>1714</v>
      </c>
      <c r="L343" s="181">
        <v>1200</v>
      </c>
      <c r="M343" s="181">
        <v>1200</v>
      </c>
      <c r="N343" s="181">
        <v>1200</v>
      </c>
      <c r="O343" s="181">
        <v>1200</v>
      </c>
      <c r="P343" s="181">
        <v>1200</v>
      </c>
      <c r="Q343" s="202">
        <f t="shared" si="37"/>
        <v>6000</v>
      </c>
      <c r="R343" s="206">
        <v>9303</v>
      </c>
      <c r="S343" s="202">
        <f t="shared" si="38"/>
        <v>11163600</v>
      </c>
      <c r="T343" s="202">
        <f t="shared" si="39"/>
        <v>11163600</v>
      </c>
      <c r="U343" s="202">
        <f t="shared" si="40"/>
        <v>11163600</v>
      </c>
      <c r="V343" s="202">
        <f t="shared" si="41"/>
        <v>11163600</v>
      </c>
      <c r="W343" s="202">
        <f t="shared" si="42"/>
        <v>11163600</v>
      </c>
      <c r="X343" s="202">
        <f t="shared" si="36"/>
        <v>55818000</v>
      </c>
      <c r="Y343" s="191" t="s">
        <v>646</v>
      </c>
      <c r="Z343" s="210" t="str">
        <f>IF(Y343&gt;0,INDEX([12]KPI!$B$2:$B$61, MATCH(Y343,[12]KPI!$A$2:$A$61, 0)),"Enter KPI Reference No. to the left")</f>
        <v>Primary schools at level three or above classification</v>
      </c>
      <c r="AA343" s="191" t="s">
        <v>1032</v>
      </c>
      <c r="AB343" s="206" t="s">
        <v>3317</v>
      </c>
      <c r="AC343" s="138" t="s">
        <v>1814</v>
      </c>
    </row>
    <row r="344" spans="1:29" s="187" customFormat="1" ht="72" x14ac:dyDescent="0.2">
      <c r="A344" s="177">
        <v>342</v>
      </c>
      <c r="B344" s="190">
        <v>2</v>
      </c>
      <c r="C344" s="178" t="str">
        <f>IF(COUNTIF(Components!$E$4:$E$989,B344)&gt;0,INDEX(Components!$G$4:$G$989, MATCH(B344,Components!$E$4:$E$989, 0)),"Enter valid code to the left")</f>
        <v>General education quality</v>
      </c>
      <c r="D344" s="190">
        <v>3</v>
      </c>
      <c r="E344" s="178" t="str">
        <f t="array" ref="E344">IF(COUNTIFS(Components!$F$4:$F$989,D344,Components!$B$4:$B$989,B344)&gt;0,INDEX(Components!$G$4:$G$989, MATCH(B344&amp;D344,Components!$B$4:$B$989&amp;Components!$F$4:$F$989,0),0),"Enter the component code on the left")</f>
        <v>School Improvement Plan (SIP)</v>
      </c>
      <c r="F344" s="190">
        <v>2</v>
      </c>
      <c r="G344" s="178" t="str">
        <f t="array" ref="G344">IF(COUNTIFS(Components!$H$4:$H$989,F344, Components!$C$4:$C$989,D344,Components!$B$4:$B$989,B344)&gt;0,INDEX(Components!$I$4:$I$989, MATCH(B344&amp;D344&amp;F344,Components!$B$4:$B$989&amp;Components!$C$4:$C$989&amp;Components!$H$4:$H$989,0),0),"")</f>
        <v>school environment</v>
      </c>
      <c r="H344" s="141" t="s">
        <v>1723</v>
      </c>
      <c r="I344" s="138" t="s">
        <v>1815</v>
      </c>
      <c r="J344" s="141" t="s">
        <v>1797</v>
      </c>
      <c r="K344" s="141" t="s">
        <v>1714</v>
      </c>
      <c r="L344" s="181">
        <v>100</v>
      </c>
      <c r="M344" s="181">
        <v>100</v>
      </c>
      <c r="N344" s="181">
        <v>100</v>
      </c>
      <c r="O344" s="181">
        <v>100</v>
      </c>
      <c r="P344" s="181">
        <v>100</v>
      </c>
      <c r="Q344" s="202">
        <f t="shared" si="37"/>
        <v>500</v>
      </c>
      <c r="R344" s="206">
        <v>9020</v>
      </c>
      <c r="S344" s="202">
        <f t="shared" si="38"/>
        <v>902000</v>
      </c>
      <c r="T344" s="202">
        <f t="shared" si="39"/>
        <v>902000</v>
      </c>
      <c r="U344" s="202">
        <f t="shared" si="40"/>
        <v>902000</v>
      </c>
      <c r="V344" s="202">
        <f t="shared" si="41"/>
        <v>902000</v>
      </c>
      <c r="W344" s="202">
        <f t="shared" si="42"/>
        <v>902000</v>
      </c>
      <c r="X344" s="202">
        <f t="shared" si="36"/>
        <v>4510000</v>
      </c>
      <c r="Y344" s="191" t="s">
        <v>646</v>
      </c>
      <c r="Z344" s="210" t="str">
        <f>IF(Y344&gt;0,INDEX([12]KPI!$B$2:$B$61, MATCH(Y344,[12]KPI!$A$2:$A$61, 0)),"Enter KPI Reference No. to the left")</f>
        <v>Primary schools at level three or above classification</v>
      </c>
      <c r="AA344" s="191" t="s">
        <v>1032</v>
      </c>
      <c r="AB344" s="206" t="s">
        <v>3317</v>
      </c>
      <c r="AC344" s="138" t="s">
        <v>1816</v>
      </c>
    </row>
    <row r="345" spans="1:29" s="187" customFormat="1" ht="72" x14ac:dyDescent="0.2">
      <c r="A345" s="177">
        <v>343</v>
      </c>
      <c r="B345" s="190">
        <v>2</v>
      </c>
      <c r="C345" s="178" t="str">
        <f>IF(COUNTIF(Components!$E$4:$E$989,B345)&gt;0,INDEX(Components!$G$4:$G$989, MATCH(B345,Components!$E$4:$E$989, 0)),"Enter valid code to the left")</f>
        <v>General education quality</v>
      </c>
      <c r="D345" s="190">
        <v>3</v>
      </c>
      <c r="E345" s="178" t="str">
        <f t="array" ref="E345">IF(COUNTIFS(Components!$F$4:$F$989,D345,Components!$B$4:$B$989,B345)&gt;0,INDEX(Components!$G$4:$G$989, MATCH(B345&amp;D345,Components!$B$4:$B$989&amp;Components!$F$4:$F$989,0),0),"Enter the component code on the left")</f>
        <v>School Improvement Plan (SIP)</v>
      </c>
      <c r="F345" s="190">
        <v>2</v>
      </c>
      <c r="G345" s="178" t="str">
        <f t="array" ref="G345">IF(COUNTIFS(Components!$H$4:$H$989,F345, Components!$C$4:$C$989,D345,Components!$B$4:$B$989,B345)&gt;0,INDEX(Components!$I$4:$I$989, MATCH(B345&amp;D345&amp;F345,Components!$B$4:$B$989&amp;Components!$C$4:$C$989&amp;Components!$H$4:$H$989,0),0),"")</f>
        <v>school environment</v>
      </c>
      <c r="H345" s="141" t="s">
        <v>1723</v>
      </c>
      <c r="I345" s="138" t="s">
        <v>1817</v>
      </c>
      <c r="J345" s="141" t="s">
        <v>1797</v>
      </c>
      <c r="K345" s="141" t="s">
        <v>1714</v>
      </c>
      <c r="L345" s="181">
        <v>660</v>
      </c>
      <c r="M345" s="181">
        <v>660</v>
      </c>
      <c r="N345" s="181">
        <v>660</v>
      </c>
      <c r="O345" s="181">
        <v>660</v>
      </c>
      <c r="P345" s="181">
        <v>660</v>
      </c>
      <c r="Q345" s="202">
        <f t="shared" si="37"/>
        <v>3300</v>
      </c>
      <c r="R345" s="206">
        <v>9020</v>
      </c>
      <c r="S345" s="202">
        <f t="shared" si="38"/>
        <v>5953200</v>
      </c>
      <c r="T345" s="202">
        <f t="shared" si="39"/>
        <v>5953200</v>
      </c>
      <c r="U345" s="202">
        <f t="shared" si="40"/>
        <v>5953200</v>
      </c>
      <c r="V345" s="202">
        <f t="shared" si="41"/>
        <v>5953200</v>
      </c>
      <c r="W345" s="202">
        <f t="shared" si="42"/>
        <v>5953200</v>
      </c>
      <c r="X345" s="202">
        <f t="shared" si="36"/>
        <v>29766000</v>
      </c>
      <c r="Y345" s="191" t="s">
        <v>646</v>
      </c>
      <c r="Z345" s="210" t="str">
        <f>IF(Y345&gt;0,INDEX([12]KPI!$B$2:$B$61, MATCH(Y345,[12]KPI!$A$2:$A$61, 0)),"Enter KPI Reference No. to the left")</f>
        <v>Primary schools at level three or above classification</v>
      </c>
      <c r="AA345" s="191" t="s">
        <v>1032</v>
      </c>
      <c r="AB345" s="206" t="s">
        <v>769</v>
      </c>
      <c r="AC345" s="138" t="s">
        <v>1816</v>
      </c>
    </row>
    <row r="346" spans="1:29" s="187" customFormat="1" ht="72" x14ac:dyDescent="0.2">
      <c r="A346" s="177">
        <v>344</v>
      </c>
      <c r="B346" s="190">
        <v>2</v>
      </c>
      <c r="C346" s="178" t="str">
        <f>IF(COUNTIF(Components!$E$4:$E$989,B346)&gt;0,INDEX(Components!$G$4:$G$989, MATCH(B346,Components!$E$4:$E$989, 0)),"Enter valid code to the left")</f>
        <v>General education quality</v>
      </c>
      <c r="D346" s="190">
        <v>3</v>
      </c>
      <c r="E346" s="178" t="str">
        <f t="array" ref="E346">IF(COUNTIFS(Components!$F$4:$F$989,D346,Components!$B$4:$B$989,B346)&gt;0,INDEX(Components!$G$4:$G$989, MATCH(B346&amp;D346,Components!$B$4:$B$989&amp;Components!$F$4:$F$989,0),0),"Enter the component code on the left")</f>
        <v>School Improvement Plan (SIP)</v>
      </c>
      <c r="F346" s="190">
        <v>2</v>
      </c>
      <c r="G346" s="178" t="str">
        <f t="array" ref="G346">IF(COUNTIFS(Components!$H$4:$H$989,F346, Components!$C$4:$C$989,D346,Components!$B$4:$B$989,B346)&gt;0,INDEX(Components!$I$4:$I$989, MATCH(B346&amp;D346&amp;F346,Components!$B$4:$B$989&amp;Components!$C$4:$C$989&amp;Components!$H$4:$H$989,0),0),"")</f>
        <v>school environment</v>
      </c>
      <c r="H346" s="141" t="s">
        <v>1723</v>
      </c>
      <c r="I346" s="138" t="s">
        <v>1818</v>
      </c>
      <c r="J346" s="141" t="s">
        <v>1797</v>
      </c>
      <c r="K346" s="141" t="s">
        <v>1714</v>
      </c>
      <c r="L346" s="181">
        <v>12</v>
      </c>
      <c r="M346" s="181">
        <v>12</v>
      </c>
      <c r="N346" s="181">
        <v>12</v>
      </c>
      <c r="O346" s="181">
        <v>12</v>
      </c>
      <c r="P346" s="181">
        <v>12</v>
      </c>
      <c r="Q346" s="202">
        <f t="shared" si="37"/>
        <v>60</v>
      </c>
      <c r="R346" s="206">
        <v>6566</v>
      </c>
      <c r="S346" s="202">
        <f t="shared" si="38"/>
        <v>78792</v>
      </c>
      <c r="T346" s="202">
        <f t="shared" si="39"/>
        <v>78792</v>
      </c>
      <c r="U346" s="202">
        <f t="shared" si="40"/>
        <v>78792</v>
      </c>
      <c r="V346" s="202">
        <f t="shared" si="41"/>
        <v>78792</v>
      </c>
      <c r="W346" s="202">
        <f t="shared" si="42"/>
        <v>78792</v>
      </c>
      <c r="X346" s="202">
        <f t="shared" si="36"/>
        <v>393960</v>
      </c>
      <c r="Y346" s="191" t="s">
        <v>646</v>
      </c>
      <c r="Z346" s="210" t="str">
        <f>IF(Y346&gt;0,INDEX([12]KPI!$B$2:$B$61, MATCH(Y346,[12]KPI!$A$2:$A$61, 0)),"Enter KPI Reference No. to the left")</f>
        <v>Primary schools at level three or above classification</v>
      </c>
      <c r="AA346" s="191" t="s">
        <v>1032</v>
      </c>
      <c r="AB346" s="206" t="s">
        <v>3317</v>
      </c>
      <c r="AC346" s="138" t="s">
        <v>1819</v>
      </c>
    </row>
    <row r="347" spans="1:29" s="187" customFormat="1" ht="72" x14ac:dyDescent="0.2">
      <c r="A347" s="177">
        <v>345</v>
      </c>
      <c r="B347" s="190">
        <v>2</v>
      </c>
      <c r="C347" s="178" t="str">
        <f>IF(COUNTIF(Components!$E$4:$E$989,B347)&gt;0,INDEX(Components!$G$4:$G$989, MATCH(B347,Components!$E$4:$E$989, 0)),"Enter valid code to the left")</f>
        <v>General education quality</v>
      </c>
      <c r="D347" s="190">
        <v>3</v>
      </c>
      <c r="E347" s="178" t="str">
        <f t="array" ref="E347">IF(COUNTIFS(Components!$F$4:$F$989,D347,Components!$B$4:$B$989,B347)&gt;0,INDEX(Components!$G$4:$G$989, MATCH(B347&amp;D347,Components!$B$4:$B$989&amp;Components!$F$4:$F$989,0),0),"Enter the component code on the left")</f>
        <v>School Improvement Plan (SIP)</v>
      </c>
      <c r="F347" s="190">
        <v>2</v>
      </c>
      <c r="G347" s="178" t="str">
        <f t="array" ref="G347">IF(COUNTIFS(Components!$H$4:$H$989,F347, Components!$C$4:$C$989,D347,Components!$B$4:$B$989,B347)&gt;0,INDEX(Components!$I$4:$I$989, MATCH(B347&amp;D347&amp;F347,Components!$B$4:$B$989&amp;Components!$C$4:$C$989&amp;Components!$H$4:$H$989,0),0),"")</f>
        <v>school environment</v>
      </c>
      <c r="H347" s="141" t="s">
        <v>1723</v>
      </c>
      <c r="I347" s="138" t="s">
        <v>1820</v>
      </c>
      <c r="J347" s="141" t="s">
        <v>1797</v>
      </c>
      <c r="K347" s="141" t="s">
        <v>1714</v>
      </c>
      <c r="L347" s="181">
        <v>30</v>
      </c>
      <c r="M347" s="181">
        <v>30</v>
      </c>
      <c r="N347" s="181">
        <v>30</v>
      </c>
      <c r="O347" s="181">
        <v>30</v>
      </c>
      <c r="P347" s="181">
        <v>30</v>
      </c>
      <c r="Q347" s="202">
        <f t="shared" si="37"/>
        <v>150</v>
      </c>
      <c r="R347" s="206">
        <v>6566</v>
      </c>
      <c r="S347" s="202">
        <f t="shared" si="38"/>
        <v>196980</v>
      </c>
      <c r="T347" s="202">
        <f t="shared" si="39"/>
        <v>196980</v>
      </c>
      <c r="U347" s="202">
        <f t="shared" si="40"/>
        <v>196980</v>
      </c>
      <c r="V347" s="202">
        <f t="shared" si="41"/>
        <v>196980</v>
      </c>
      <c r="W347" s="202">
        <f t="shared" si="42"/>
        <v>196980</v>
      </c>
      <c r="X347" s="202">
        <f t="shared" si="36"/>
        <v>984900</v>
      </c>
      <c r="Y347" s="191" t="s">
        <v>646</v>
      </c>
      <c r="Z347" s="210" t="str">
        <f>IF(Y347&gt;0,INDEX([12]KPI!$B$2:$B$61, MATCH(Y347,[12]KPI!$A$2:$A$61, 0)),"Enter KPI Reference No. to the left")</f>
        <v>Primary schools at level three or above classification</v>
      </c>
      <c r="AA347" s="191" t="s">
        <v>1032</v>
      </c>
      <c r="AB347" s="206" t="s">
        <v>3317</v>
      </c>
      <c r="AC347" s="138" t="s">
        <v>1819</v>
      </c>
    </row>
    <row r="348" spans="1:29" s="187" customFormat="1" ht="72" x14ac:dyDescent="0.2">
      <c r="A348" s="177">
        <v>346</v>
      </c>
      <c r="B348" s="190">
        <v>2</v>
      </c>
      <c r="C348" s="178" t="str">
        <f>IF(COUNTIF(Components!$E$4:$E$989,B348)&gt;0,INDEX(Components!$G$4:$G$989, MATCH(B348,Components!$E$4:$E$989, 0)),"Enter valid code to the left")</f>
        <v>General education quality</v>
      </c>
      <c r="D348" s="190">
        <v>3</v>
      </c>
      <c r="E348" s="178" t="str">
        <f t="array" ref="E348">IF(COUNTIFS(Components!$F$4:$F$989,D348,Components!$B$4:$B$989,B348)&gt;0,INDEX(Components!$G$4:$G$989, MATCH(B348&amp;D348,Components!$B$4:$B$989&amp;Components!$F$4:$F$989,0),0),"Enter the component code on the left")</f>
        <v>School Improvement Plan (SIP)</v>
      </c>
      <c r="F348" s="190">
        <v>2</v>
      </c>
      <c r="G348" s="178" t="str">
        <f t="array" ref="G348">IF(COUNTIFS(Components!$H$4:$H$989,F348, Components!$C$4:$C$989,D348,Components!$B$4:$B$989,B348)&gt;0,INDEX(Components!$I$4:$I$989, MATCH(B348&amp;D348&amp;F348,Components!$B$4:$B$989&amp;Components!$C$4:$C$989&amp;Components!$H$4:$H$989,0),0),"")</f>
        <v>school environment</v>
      </c>
      <c r="H348" s="141" t="s">
        <v>1723</v>
      </c>
      <c r="I348" s="138" t="s">
        <v>1821</v>
      </c>
      <c r="J348" s="141" t="s">
        <v>1797</v>
      </c>
      <c r="K348" s="141" t="s">
        <v>1714</v>
      </c>
      <c r="L348" s="181">
        <v>110</v>
      </c>
      <c r="M348" s="181">
        <v>110</v>
      </c>
      <c r="N348" s="181">
        <v>110</v>
      </c>
      <c r="O348" s="181">
        <v>110</v>
      </c>
      <c r="P348" s="181">
        <v>110</v>
      </c>
      <c r="Q348" s="202">
        <f t="shared" si="37"/>
        <v>550</v>
      </c>
      <c r="R348" s="206">
        <v>6566</v>
      </c>
      <c r="S348" s="202">
        <f t="shared" si="38"/>
        <v>722260</v>
      </c>
      <c r="T348" s="202">
        <f t="shared" si="39"/>
        <v>722260</v>
      </c>
      <c r="U348" s="202">
        <f t="shared" si="40"/>
        <v>722260</v>
      </c>
      <c r="V348" s="202">
        <f t="shared" si="41"/>
        <v>722260</v>
      </c>
      <c r="W348" s="202">
        <f t="shared" si="42"/>
        <v>722260</v>
      </c>
      <c r="X348" s="202">
        <f t="shared" si="36"/>
        <v>3611300</v>
      </c>
      <c r="Y348" s="191" t="s">
        <v>646</v>
      </c>
      <c r="Z348" s="210" t="str">
        <f>IF(Y348&gt;0,INDEX([12]KPI!$B$2:$B$61, MATCH(Y348,[12]KPI!$A$2:$A$61, 0)),"Enter KPI Reference No. to the left")</f>
        <v>Primary schools at level three or above classification</v>
      </c>
      <c r="AA348" s="191" t="s">
        <v>1032</v>
      </c>
      <c r="AB348" s="206" t="s">
        <v>769</v>
      </c>
      <c r="AC348" s="138" t="s">
        <v>1819</v>
      </c>
    </row>
    <row r="349" spans="1:29" s="187" customFormat="1" ht="72" x14ac:dyDescent="0.2">
      <c r="A349" s="177">
        <v>347</v>
      </c>
      <c r="B349" s="190">
        <v>2</v>
      </c>
      <c r="C349" s="178" t="str">
        <f>IF(COUNTIF(Components!$E$4:$E$989,B349)&gt;0,INDEX(Components!$G$4:$G$989, MATCH(B349,Components!$E$4:$E$989, 0)),"Enter valid code to the left")</f>
        <v>General education quality</v>
      </c>
      <c r="D349" s="190">
        <v>3</v>
      </c>
      <c r="E349" s="178" t="str">
        <f t="array" ref="E349">IF(COUNTIFS(Components!$F$4:$F$989,D349,Components!$B$4:$B$989,B349)&gt;0,INDEX(Components!$G$4:$G$989, MATCH(B349&amp;D349,Components!$B$4:$B$989&amp;Components!$F$4:$F$989,0),0),"Enter the component code on the left")</f>
        <v>School Improvement Plan (SIP)</v>
      </c>
      <c r="F349" s="190">
        <v>2</v>
      </c>
      <c r="G349" s="178" t="str">
        <f t="array" ref="G349">IF(COUNTIFS(Components!$H$4:$H$989,F349, Components!$C$4:$C$989,D349,Components!$B$4:$B$989,B349)&gt;0,INDEX(Components!$I$4:$I$989, MATCH(B349&amp;D349&amp;F349,Components!$B$4:$B$989&amp;Components!$C$4:$C$989&amp;Components!$H$4:$H$989,0),0),"")</f>
        <v>school environment</v>
      </c>
      <c r="H349" s="141" t="s">
        <v>1723</v>
      </c>
      <c r="I349" s="138" t="s">
        <v>1822</v>
      </c>
      <c r="J349" s="141" t="s">
        <v>1797</v>
      </c>
      <c r="K349" s="141" t="s">
        <v>1714</v>
      </c>
      <c r="L349" s="181">
        <v>12</v>
      </c>
      <c r="M349" s="181">
        <v>12</v>
      </c>
      <c r="N349" s="181">
        <v>12</v>
      </c>
      <c r="O349" s="181">
        <v>12</v>
      </c>
      <c r="P349" s="181">
        <v>12</v>
      </c>
      <c r="Q349" s="202">
        <f t="shared" si="37"/>
        <v>60</v>
      </c>
      <c r="R349" s="206">
        <v>6566</v>
      </c>
      <c r="S349" s="202">
        <f t="shared" si="38"/>
        <v>78792</v>
      </c>
      <c r="T349" s="202">
        <f t="shared" si="39"/>
        <v>78792</v>
      </c>
      <c r="U349" s="202">
        <f t="shared" si="40"/>
        <v>78792</v>
      </c>
      <c r="V349" s="202">
        <f t="shared" si="41"/>
        <v>78792</v>
      </c>
      <c r="W349" s="202">
        <f t="shared" si="42"/>
        <v>78792</v>
      </c>
      <c r="X349" s="202">
        <f t="shared" si="36"/>
        <v>393960</v>
      </c>
      <c r="Y349" s="191" t="s">
        <v>646</v>
      </c>
      <c r="Z349" s="210" t="str">
        <f>IF(Y349&gt;0,INDEX([12]KPI!$B$2:$B$61, MATCH(Y349,[12]KPI!$A$2:$A$61, 0)),"Enter KPI Reference No. to the left")</f>
        <v>Primary schools at level three or above classification</v>
      </c>
      <c r="AA349" s="191" t="s">
        <v>1032</v>
      </c>
      <c r="AB349" s="206" t="s">
        <v>3317</v>
      </c>
      <c r="AC349" s="138" t="s">
        <v>1823</v>
      </c>
    </row>
    <row r="350" spans="1:29" s="187" customFormat="1" ht="72" x14ac:dyDescent="0.2">
      <c r="A350" s="177">
        <v>348</v>
      </c>
      <c r="B350" s="190">
        <v>2</v>
      </c>
      <c r="C350" s="178" t="str">
        <f>IF(COUNTIF(Components!$E$4:$E$989,B350)&gt;0,INDEX(Components!$G$4:$G$989, MATCH(B350,Components!$E$4:$E$989, 0)),"Enter valid code to the left")</f>
        <v>General education quality</v>
      </c>
      <c r="D350" s="190">
        <v>3</v>
      </c>
      <c r="E350" s="178" t="str">
        <f t="array" ref="E350">IF(COUNTIFS(Components!$F$4:$F$989,D350,Components!$B$4:$B$989,B350)&gt;0,INDEX(Components!$G$4:$G$989, MATCH(B350&amp;D350,Components!$B$4:$B$989&amp;Components!$F$4:$F$989,0),0),"Enter the component code on the left")</f>
        <v>School Improvement Plan (SIP)</v>
      </c>
      <c r="F350" s="190">
        <v>2</v>
      </c>
      <c r="G350" s="178" t="str">
        <f t="array" ref="G350">IF(COUNTIFS(Components!$H$4:$H$989,F350, Components!$C$4:$C$989,D350,Components!$B$4:$B$989,B350)&gt;0,INDEX(Components!$I$4:$I$989, MATCH(B350&amp;D350&amp;F350,Components!$B$4:$B$989&amp;Components!$C$4:$C$989&amp;Components!$H$4:$H$989,0),0),"")</f>
        <v>school environment</v>
      </c>
      <c r="H350" s="141" t="s">
        <v>1723</v>
      </c>
      <c r="I350" s="138" t="s">
        <v>1824</v>
      </c>
      <c r="J350" s="141" t="s">
        <v>1797</v>
      </c>
      <c r="K350" s="141" t="s">
        <v>1726</v>
      </c>
      <c r="L350" s="181">
        <v>4250</v>
      </c>
      <c r="M350" s="181">
        <v>3188</v>
      </c>
      <c r="N350" s="181">
        <v>3188</v>
      </c>
      <c r="O350" s="181">
        <v>3188</v>
      </c>
      <c r="P350" s="181">
        <v>3188</v>
      </c>
      <c r="Q350" s="202">
        <f t="shared" si="37"/>
        <v>17002</v>
      </c>
      <c r="R350" s="206">
        <v>10000</v>
      </c>
      <c r="S350" s="202">
        <f t="shared" si="38"/>
        <v>42500000</v>
      </c>
      <c r="T350" s="202">
        <f t="shared" si="39"/>
        <v>31880000</v>
      </c>
      <c r="U350" s="202">
        <f t="shared" si="40"/>
        <v>31880000</v>
      </c>
      <c r="V350" s="202">
        <f t="shared" si="41"/>
        <v>31880000</v>
      </c>
      <c r="W350" s="202">
        <f t="shared" si="42"/>
        <v>31880000</v>
      </c>
      <c r="X350" s="202">
        <f t="shared" si="36"/>
        <v>170020000</v>
      </c>
      <c r="Y350" s="191" t="s">
        <v>646</v>
      </c>
      <c r="Z350" s="210" t="str">
        <f>IF(Y350&gt;0,INDEX([12]KPI!$B$2:$B$61, MATCH(Y350,[12]KPI!$A$2:$A$61, 0)),"Enter KPI Reference No. to the left")</f>
        <v>Primary schools at level three or above classification</v>
      </c>
      <c r="AA350" s="189" t="s">
        <v>3267</v>
      </c>
      <c r="AB350" s="206" t="s">
        <v>769</v>
      </c>
      <c r="AC350" s="138" t="s">
        <v>3271</v>
      </c>
    </row>
    <row r="351" spans="1:29" s="187" customFormat="1" ht="72" x14ac:dyDescent="0.2">
      <c r="A351" s="177">
        <v>349</v>
      </c>
      <c r="B351" s="190">
        <v>2</v>
      </c>
      <c r="C351" s="178" t="str">
        <f>IF(COUNTIF(Components!$E$4:$E$989,B351)&gt;0,INDEX(Components!$G$4:$G$989, MATCH(B351,Components!$E$4:$E$989, 0)),"Enter valid code to the left")</f>
        <v>General education quality</v>
      </c>
      <c r="D351" s="190">
        <v>3</v>
      </c>
      <c r="E351" s="178" t="str">
        <f t="array" ref="E351">IF(COUNTIFS(Components!$F$4:$F$989,D351,Components!$B$4:$B$989,B351)&gt;0,INDEX(Components!$G$4:$G$989, MATCH(B351&amp;D351,Components!$B$4:$B$989&amp;Components!$F$4:$F$989,0),0),"Enter the component code on the left")</f>
        <v>School Improvement Plan (SIP)</v>
      </c>
      <c r="F351" s="190">
        <v>2</v>
      </c>
      <c r="G351" s="178" t="str">
        <f t="array" ref="G351">IF(COUNTIFS(Components!$H$4:$H$989,F351, Components!$C$4:$C$989,D351,Components!$B$4:$B$989,B351)&gt;0,INDEX(Components!$I$4:$I$989, MATCH(B351&amp;D351&amp;F351,Components!$B$4:$B$989&amp;Components!$C$4:$C$989&amp;Components!$H$4:$H$989,0),0),"")</f>
        <v>school environment</v>
      </c>
      <c r="H351" s="141" t="s">
        <v>1723</v>
      </c>
      <c r="I351" s="138" t="s">
        <v>1825</v>
      </c>
      <c r="J351" s="141" t="s">
        <v>1826</v>
      </c>
      <c r="K351" s="141" t="s">
        <v>1827</v>
      </c>
      <c r="L351" s="181">
        <v>200</v>
      </c>
      <c r="M351" s="181">
        <v>150</v>
      </c>
      <c r="N351" s="181">
        <v>150</v>
      </c>
      <c r="O351" s="181">
        <v>150</v>
      </c>
      <c r="P351" s="181">
        <v>150</v>
      </c>
      <c r="Q351" s="202">
        <f t="shared" si="37"/>
        <v>800</v>
      </c>
      <c r="R351" s="206">
        <v>15000</v>
      </c>
      <c r="S351" s="202">
        <f t="shared" si="38"/>
        <v>3000000</v>
      </c>
      <c r="T351" s="202">
        <f t="shared" si="39"/>
        <v>2250000</v>
      </c>
      <c r="U351" s="202">
        <f t="shared" si="40"/>
        <v>2250000</v>
      </c>
      <c r="V351" s="202">
        <f t="shared" si="41"/>
        <v>2250000</v>
      </c>
      <c r="W351" s="202">
        <f t="shared" si="42"/>
        <v>2250000</v>
      </c>
      <c r="X351" s="202">
        <f t="shared" si="36"/>
        <v>12000000</v>
      </c>
      <c r="Y351" s="191" t="s">
        <v>646</v>
      </c>
      <c r="Z351" s="210" t="str">
        <f>IF(Y351&gt;0,INDEX([12]KPI!$B$2:$B$61, MATCH(Y351,[12]KPI!$A$2:$A$61, 0)),"Enter KPI Reference No. to the left")</f>
        <v>Primary schools at level three or above classification</v>
      </c>
      <c r="AA351" s="191" t="s">
        <v>1032</v>
      </c>
      <c r="AB351" s="206" t="s">
        <v>769</v>
      </c>
      <c r="AC351" s="138"/>
    </row>
    <row r="352" spans="1:29" s="187" customFormat="1" ht="60" x14ac:dyDescent="0.2">
      <c r="A352" s="177">
        <v>350</v>
      </c>
      <c r="B352" s="190">
        <v>2</v>
      </c>
      <c r="C352" s="178" t="str">
        <f>IF(COUNTIF(Components!$E$4:$E$989,B352)&gt;0,INDEX(Components!$G$4:$G$989, MATCH(B352,Components!$E$4:$E$989, 0)),"Enter valid code to the left")</f>
        <v>General education quality</v>
      </c>
      <c r="D352" s="190">
        <v>3</v>
      </c>
      <c r="E352" s="178" t="str">
        <f t="array" ref="E352">IF(COUNTIFS(Components!$F$4:$F$989,D352,Components!$B$4:$B$989,B352)&gt;0,INDEX(Components!$G$4:$G$989, MATCH(B352&amp;D352,Components!$B$4:$B$989&amp;Components!$F$4:$F$989,0),0),"Enter the component code on the left")</f>
        <v>School Improvement Plan (SIP)</v>
      </c>
      <c r="F352" s="190">
        <v>2</v>
      </c>
      <c r="G352" s="178" t="str">
        <f t="array" ref="G352">IF(COUNTIFS(Components!$H$4:$H$989,F352, Components!$C$4:$C$989,D352,Components!$B$4:$B$989,B352)&gt;0,INDEX(Components!$I$4:$I$989, MATCH(B352&amp;D352&amp;F352,Components!$B$4:$B$989&amp;Components!$C$4:$C$989&amp;Components!$H$4:$H$989,0),0),"")</f>
        <v>school environment</v>
      </c>
      <c r="H352" s="141" t="s">
        <v>1723</v>
      </c>
      <c r="I352" s="138" t="s">
        <v>1828</v>
      </c>
      <c r="J352" s="141" t="s">
        <v>1829</v>
      </c>
      <c r="K352" s="141" t="s">
        <v>1726</v>
      </c>
      <c r="L352" s="181">
        <v>5279</v>
      </c>
      <c r="M352" s="181">
        <v>3959</v>
      </c>
      <c r="N352" s="181">
        <v>3959</v>
      </c>
      <c r="O352" s="181">
        <v>3959</v>
      </c>
      <c r="P352" s="181">
        <v>3959</v>
      </c>
      <c r="Q352" s="202">
        <f t="shared" si="37"/>
        <v>21115</v>
      </c>
      <c r="R352" s="206">
        <v>0</v>
      </c>
      <c r="S352" s="202">
        <f t="shared" si="38"/>
        <v>0</v>
      </c>
      <c r="T352" s="202">
        <f t="shared" si="39"/>
        <v>0</v>
      </c>
      <c r="U352" s="202">
        <f t="shared" si="40"/>
        <v>0</v>
      </c>
      <c r="V352" s="202">
        <f t="shared" si="41"/>
        <v>0</v>
      </c>
      <c r="W352" s="202">
        <f t="shared" si="42"/>
        <v>0</v>
      </c>
      <c r="X352" s="202">
        <f t="shared" si="36"/>
        <v>0</v>
      </c>
      <c r="Y352" s="191" t="s">
        <v>646</v>
      </c>
      <c r="Z352" s="210" t="str">
        <f>IF(Y352&gt;0,INDEX([12]KPI!$B$2:$B$61, MATCH(Y352,[12]KPI!$A$2:$A$61, 0)),"Enter KPI Reference No. to the left")</f>
        <v>Primary schools at level three or above classification</v>
      </c>
      <c r="AA352" s="191" t="s">
        <v>1830</v>
      </c>
      <c r="AB352" s="206" t="s">
        <v>769</v>
      </c>
      <c r="AC352" s="138" t="s">
        <v>1831</v>
      </c>
    </row>
    <row r="353" spans="1:29" s="187" customFormat="1" ht="120" x14ac:dyDescent="0.2">
      <c r="A353" s="177">
        <v>351</v>
      </c>
      <c r="B353" s="190">
        <v>2</v>
      </c>
      <c r="C353" s="178" t="str">
        <f>IF(COUNTIF(Components!$E$4:$E$989,B353)&gt;0,INDEX(Components!$G$4:$G$989, MATCH(B353,Components!$E$4:$E$989, 0)),"Enter valid code to the left")</f>
        <v>General education quality</v>
      </c>
      <c r="D353" s="190">
        <v>3</v>
      </c>
      <c r="E353" s="178" t="str">
        <f t="array" ref="E353">IF(COUNTIFS(Components!$F$4:$F$989,D353,Components!$B$4:$B$989,B353)&gt;0,INDEX(Components!$G$4:$G$989, MATCH(B353&amp;D353,Components!$B$4:$B$989&amp;Components!$F$4:$F$989,0),0),"Enter the component code on the left")</f>
        <v>School Improvement Plan (SIP)</v>
      </c>
      <c r="F353" s="190">
        <v>2</v>
      </c>
      <c r="G353" s="178" t="str">
        <f t="array" ref="G353">IF(COUNTIFS(Components!$H$4:$H$989,F353, Components!$C$4:$C$989,D353,Components!$B$4:$B$989,B353)&gt;0,INDEX(Components!$I$4:$I$989, MATCH(B353&amp;D353&amp;F353,Components!$B$4:$B$989&amp;Components!$C$4:$C$989&amp;Components!$H$4:$H$989,0),0),"")</f>
        <v>school environment</v>
      </c>
      <c r="H353" s="141" t="s">
        <v>1723</v>
      </c>
      <c r="I353" s="138" t="s">
        <v>1832</v>
      </c>
      <c r="J353" s="141" t="s">
        <v>1833</v>
      </c>
      <c r="K353" s="141" t="s">
        <v>1714</v>
      </c>
      <c r="L353" s="181">
        <v>60</v>
      </c>
      <c r="M353" s="181">
        <v>60</v>
      </c>
      <c r="N353" s="181">
        <v>60</v>
      </c>
      <c r="O353" s="181">
        <v>60</v>
      </c>
      <c r="P353" s="181">
        <v>60</v>
      </c>
      <c r="Q353" s="202">
        <f t="shared" si="37"/>
        <v>300</v>
      </c>
      <c r="R353" s="206">
        <v>4566</v>
      </c>
      <c r="S353" s="202">
        <f t="shared" si="38"/>
        <v>273960</v>
      </c>
      <c r="T353" s="202">
        <f t="shared" si="39"/>
        <v>273960</v>
      </c>
      <c r="U353" s="202">
        <f t="shared" si="40"/>
        <v>273960</v>
      </c>
      <c r="V353" s="202">
        <f t="shared" si="41"/>
        <v>273960</v>
      </c>
      <c r="W353" s="202">
        <f t="shared" si="42"/>
        <v>273960</v>
      </c>
      <c r="X353" s="202">
        <f t="shared" si="36"/>
        <v>1369800</v>
      </c>
      <c r="Y353" s="191" t="s">
        <v>646</v>
      </c>
      <c r="Z353" s="210" t="str">
        <f>IF(Y353&gt;0,INDEX([12]KPI!$B$2:$B$61, MATCH(Y353,[12]KPI!$A$2:$A$61, 0)),"Enter KPI Reference No. to the left")</f>
        <v>Primary schools at level three or above classification</v>
      </c>
      <c r="AA353" s="191" t="s">
        <v>1032</v>
      </c>
      <c r="AB353" s="206" t="s">
        <v>3318</v>
      </c>
      <c r="AC353" s="138"/>
    </row>
    <row r="354" spans="1:29" s="187" customFormat="1" ht="120" x14ac:dyDescent="0.2">
      <c r="A354" s="177">
        <v>352</v>
      </c>
      <c r="B354" s="190">
        <v>2</v>
      </c>
      <c r="C354" s="178" t="str">
        <f>IF(COUNTIF(Components!$E$4:$E$989,B354)&gt;0,INDEX(Components!$G$4:$G$989, MATCH(B354,Components!$E$4:$E$989, 0)),"Enter valid code to the left")</f>
        <v>General education quality</v>
      </c>
      <c r="D354" s="190">
        <v>3</v>
      </c>
      <c r="E354" s="178" t="str">
        <f t="array" ref="E354">IF(COUNTIFS(Components!$F$4:$F$989,D354,Components!$B$4:$B$989,B354)&gt;0,INDEX(Components!$G$4:$G$989, MATCH(B354&amp;D354,Components!$B$4:$B$989&amp;Components!$F$4:$F$989,0),0),"Enter the component code on the left")</f>
        <v>School Improvement Plan (SIP)</v>
      </c>
      <c r="F354" s="190">
        <v>2</v>
      </c>
      <c r="G354" s="178" t="str">
        <f t="array" ref="G354">IF(COUNTIFS(Components!$H$4:$H$989,F354, Components!$C$4:$C$989,D354,Components!$B$4:$B$989,B354)&gt;0,INDEX(Components!$I$4:$I$989, MATCH(B354&amp;D354&amp;F354,Components!$B$4:$B$989&amp;Components!$C$4:$C$989&amp;Components!$H$4:$H$989,0),0),"")</f>
        <v>school environment</v>
      </c>
      <c r="H354" s="141" t="s">
        <v>1723</v>
      </c>
      <c r="I354" s="138" t="s">
        <v>1832</v>
      </c>
      <c r="J354" s="141" t="s">
        <v>1833</v>
      </c>
      <c r="K354" s="141" t="s">
        <v>1714</v>
      </c>
      <c r="L354" s="181">
        <v>660</v>
      </c>
      <c r="M354" s="181">
        <v>660</v>
      </c>
      <c r="N354" s="181">
        <v>660</v>
      </c>
      <c r="O354" s="181">
        <v>660</v>
      </c>
      <c r="P354" s="181">
        <v>660</v>
      </c>
      <c r="Q354" s="202">
        <f t="shared" si="37"/>
        <v>3300</v>
      </c>
      <c r="R354" s="206">
        <v>3566</v>
      </c>
      <c r="S354" s="202">
        <f t="shared" si="38"/>
        <v>2353560</v>
      </c>
      <c r="T354" s="202">
        <f t="shared" si="39"/>
        <v>2353560</v>
      </c>
      <c r="U354" s="202">
        <f t="shared" si="40"/>
        <v>2353560</v>
      </c>
      <c r="V354" s="202">
        <f t="shared" si="41"/>
        <v>2353560</v>
      </c>
      <c r="W354" s="202">
        <f t="shared" si="42"/>
        <v>2353560</v>
      </c>
      <c r="X354" s="202">
        <f t="shared" si="36"/>
        <v>11767800</v>
      </c>
      <c r="Y354" s="191" t="s">
        <v>646</v>
      </c>
      <c r="Z354" s="210" t="str">
        <f>IF(Y354&gt;0,INDEX([12]KPI!$B$2:$B$61, MATCH(Y354,[12]KPI!$A$2:$A$61, 0)),"Enter KPI Reference No. to the left")</f>
        <v>Primary schools at level three or above classification</v>
      </c>
      <c r="AA354" s="191" t="s">
        <v>1032</v>
      </c>
      <c r="AB354" s="206" t="s">
        <v>769</v>
      </c>
      <c r="AC354" s="138"/>
    </row>
    <row r="355" spans="1:29" s="187" customFormat="1" ht="72" x14ac:dyDescent="0.2">
      <c r="A355" s="177">
        <v>353</v>
      </c>
      <c r="B355" s="190">
        <v>2</v>
      </c>
      <c r="C355" s="178" t="str">
        <f>IF(COUNTIF(Components!$E$4:$E$989,B355)&gt;0,INDEX(Components!$G$4:$G$989, MATCH(B355,Components!$E$4:$E$989, 0)),"Enter valid code to the left")</f>
        <v>General education quality</v>
      </c>
      <c r="D355" s="190">
        <v>3</v>
      </c>
      <c r="E355" s="178" t="str">
        <f t="array" ref="E355">IF(COUNTIFS(Components!$F$4:$F$989,D355,Components!$B$4:$B$989,B355)&gt;0,INDEX(Components!$G$4:$G$989, MATCH(B355&amp;D355,Components!$B$4:$B$989&amp;Components!$F$4:$F$989,0),0),"Enter the component code on the left")</f>
        <v>School Improvement Plan (SIP)</v>
      </c>
      <c r="F355" s="190">
        <v>2</v>
      </c>
      <c r="G355" s="178" t="str">
        <f t="array" ref="G355">IF(COUNTIFS(Components!$H$4:$H$989,F355, Components!$C$4:$C$989,D355,Components!$B$4:$B$989,B355)&gt;0,INDEX(Components!$I$4:$I$989, MATCH(B355&amp;D355&amp;F355,Components!$B$4:$B$989&amp;Components!$C$4:$C$989&amp;Components!$H$4:$H$989,0),0),"")</f>
        <v>school environment</v>
      </c>
      <c r="H355" s="141" t="s">
        <v>1723</v>
      </c>
      <c r="I355" s="138" t="s">
        <v>1834</v>
      </c>
      <c r="J355" s="141" t="s">
        <v>1797</v>
      </c>
      <c r="K355" s="141" t="s">
        <v>1498</v>
      </c>
      <c r="L355" s="181"/>
      <c r="M355" s="181">
        <v>7</v>
      </c>
      <c r="N355" s="181"/>
      <c r="O355" s="181"/>
      <c r="P355" s="181"/>
      <c r="Q355" s="202">
        <f t="shared" si="37"/>
        <v>7</v>
      </c>
      <c r="R355" s="206">
        <v>4000</v>
      </c>
      <c r="S355" s="202">
        <f t="shared" si="38"/>
        <v>0</v>
      </c>
      <c r="T355" s="202">
        <f t="shared" si="39"/>
        <v>28000</v>
      </c>
      <c r="U355" s="202">
        <f t="shared" si="40"/>
        <v>0</v>
      </c>
      <c r="V355" s="202">
        <f t="shared" si="41"/>
        <v>0</v>
      </c>
      <c r="W355" s="202">
        <f t="shared" si="42"/>
        <v>0</v>
      </c>
      <c r="X355" s="202">
        <f t="shared" si="36"/>
        <v>28000</v>
      </c>
      <c r="Y355" s="191" t="s">
        <v>646</v>
      </c>
      <c r="Z355" s="210" t="str">
        <f>IF(Y355&gt;0,INDEX([12]KPI!$B$2:$B$61, MATCH(Y355,[12]KPI!$A$2:$A$61, 0)),"Enter KPI Reference No. to the left")</f>
        <v>Primary schools at level three or above classification</v>
      </c>
      <c r="AA355" s="189" t="s">
        <v>3267</v>
      </c>
      <c r="AB355" s="206" t="s">
        <v>769</v>
      </c>
      <c r="AC355" s="138" t="s">
        <v>1835</v>
      </c>
    </row>
    <row r="356" spans="1:29" s="187" customFormat="1" ht="72" x14ac:dyDescent="0.2">
      <c r="A356" s="177">
        <v>354</v>
      </c>
      <c r="B356" s="190">
        <v>2</v>
      </c>
      <c r="C356" s="178" t="str">
        <f>IF(COUNTIF(Components!$E$4:$E$989,B356)&gt;0,INDEX(Components!$G$4:$G$989, MATCH(B356,Components!$E$4:$E$989, 0)),"Enter valid code to the left")</f>
        <v>General education quality</v>
      </c>
      <c r="D356" s="190">
        <v>3</v>
      </c>
      <c r="E356" s="178" t="str">
        <f t="array" ref="E356">IF(COUNTIFS(Components!$F$4:$F$989,D356,Components!$B$4:$B$989,B356)&gt;0,INDEX(Components!$G$4:$G$989, MATCH(B356&amp;D356,Components!$B$4:$B$989&amp;Components!$F$4:$F$989,0),0),"Enter the component code on the left")</f>
        <v>School Improvement Plan (SIP)</v>
      </c>
      <c r="F356" s="190">
        <v>2</v>
      </c>
      <c r="G356" s="178" t="str">
        <f t="array" ref="G356">IF(COUNTIFS(Components!$H$4:$H$989,F356, Components!$C$4:$C$989,D356,Components!$B$4:$B$989,B356)&gt;0,INDEX(Components!$I$4:$I$989, MATCH(B356&amp;D356&amp;F356,Components!$B$4:$B$989&amp;Components!$C$4:$C$989&amp;Components!$H$4:$H$989,0),0),"")</f>
        <v>school environment</v>
      </c>
      <c r="H356" s="141" t="s">
        <v>1723</v>
      </c>
      <c r="I356" s="138" t="s">
        <v>1836</v>
      </c>
      <c r="J356" s="141" t="s">
        <v>1797</v>
      </c>
      <c r="K356" s="141" t="s">
        <v>1498</v>
      </c>
      <c r="L356" s="181"/>
      <c r="M356" s="181">
        <v>45000</v>
      </c>
      <c r="N356" s="181"/>
      <c r="O356" s="181"/>
      <c r="P356" s="181"/>
      <c r="Q356" s="202">
        <f t="shared" si="37"/>
        <v>45000</v>
      </c>
      <c r="R356" s="206">
        <v>50</v>
      </c>
      <c r="S356" s="202">
        <f t="shared" si="38"/>
        <v>0</v>
      </c>
      <c r="T356" s="202">
        <f t="shared" si="39"/>
        <v>2250000</v>
      </c>
      <c r="U356" s="202">
        <f t="shared" si="40"/>
        <v>0</v>
      </c>
      <c r="V356" s="202">
        <f t="shared" si="41"/>
        <v>0</v>
      </c>
      <c r="W356" s="202">
        <f t="shared" si="42"/>
        <v>0</v>
      </c>
      <c r="X356" s="202">
        <f t="shared" ref="X356:X419" si="43">S356+T356+U356+V356+W356</f>
        <v>2250000</v>
      </c>
      <c r="Y356" s="191" t="s">
        <v>646</v>
      </c>
      <c r="Z356" s="210" t="str">
        <f>IF(Y356&gt;0,INDEX([12]KPI!$B$2:$B$61, MATCH(Y356,[12]KPI!$A$2:$A$61, 0)),"Enter KPI Reference No. to the left")</f>
        <v>Primary schools at level three or above classification</v>
      </c>
      <c r="AA356" s="189" t="s">
        <v>3267</v>
      </c>
      <c r="AB356" s="206" t="s">
        <v>769</v>
      </c>
      <c r="AC356" s="138"/>
    </row>
    <row r="357" spans="1:29" s="187" customFormat="1" ht="72" x14ac:dyDescent="0.2">
      <c r="A357" s="177">
        <v>355</v>
      </c>
      <c r="B357" s="190">
        <v>2</v>
      </c>
      <c r="C357" s="178" t="str">
        <f>IF(COUNTIF(Components!$E$4:$E$989,B357)&gt;0,INDEX(Components!$G$4:$G$989, MATCH(B357,Components!$E$4:$E$989, 0)),"Enter valid code to the left")</f>
        <v>General education quality</v>
      </c>
      <c r="D357" s="190">
        <v>3</v>
      </c>
      <c r="E357" s="178" t="str">
        <f t="array" ref="E357">IF(COUNTIFS(Components!$F$4:$F$989,D357,Components!$B$4:$B$989,B357)&gt;0,INDEX(Components!$G$4:$G$989, MATCH(B357&amp;D357,Components!$B$4:$B$989&amp;Components!$F$4:$F$989,0),0),"Enter the component code on the left")</f>
        <v>School Improvement Plan (SIP)</v>
      </c>
      <c r="F357" s="190">
        <v>2</v>
      </c>
      <c r="G357" s="178" t="str">
        <f t="array" ref="G357">IF(COUNTIFS(Components!$H$4:$H$989,F357, Components!$C$4:$C$989,D357,Components!$B$4:$B$989,B357)&gt;0,INDEX(Components!$I$4:$I$989, MATCH(B357&amp;D357&amp;F357,Components!$B$4:$B$989&amp;Components!$C$4:$C$989&amp;Components!$H$4:$H$989,0),0),"")</f>
        <v>school environment</v>
      </c>
      <c r="H357" s="141" t="s">
        <v>1723</v>
      </c>
      <c r="I357" s="138" t="s">
        <v>1837</v>
      </c>
      <c r="J357" s="141" t="s">
        <v>1797</v>
      </c>
      <c r="K357" s="141" t="s">
        <v>1838</v>
      </c>
      <c r="L357" s="181">
        <v>1</v>
      </c>
      <c r="M357" s="181">
        <v>1</v>
      </c>
      <c r="N357" s="181">
        <v>1</v>
      </c>
      <c r="O357" s="181">
        <v>1</v>
      </c>
      <c r="P357" s="181">
        <v>1</v>
      </c>
      <c r="Q357" s="202">
        <f t="shared" si="37"/>
        <v>5</v>
      </c>
      <c r="R357" s="206">
        <v>500000</v>
      </c>
      <c r="S357" s="202">
        <f t="shared" si="38"/>
        <v>500000</v>
      </c>
      <c r="T357" s="202">
        <f t="shared" si="39"/>
        <v>500000</v>
      </c>
      <c r="U357" s="202">
        <f t="shared" si="40"/>
        <v>500000</v>
      </c>
      <c r="V357" s="202">
        <f t="shared" si="41"/>
        <v>500000</v>
      </c>
      <c r="W357" s="202">
        <f t="shared" si="42"/>
        <v>500000</v>
      </c>
      <c r="X357" s="202">
        <f t="shared" si="43"/>
        <v>2500000</v>
      </c>
      <c r="Y357" s="191" t="s">
        <v>646</v>
      </c>
      <c r="Z357" s="210" t="str">
        <f>IF(Y357&gt;0,INDEX([12]KPI!$B$2:$B$61, MATCH(Y357,[12]KPI!$A$2:$A$61, 0)),"Enter KPI Reference No. to the left")</f>
        <v>Primary schools at level three or above classification</v>
      </c>
      <c r="AA357" s="189" t="s">
        <v>3267</v>
      </c>
      <c r="AB357" s="206" t="s">
        <v>3319</v>
      </c>
      <c r="AC357" s="138"/>
    </row>
    <row r="358" spans="1:29" s="187" customFormat="1" ht="72" x14ac:dyDescent="0.2">
      <c r="A358" s="177">
        <v>356</v>
      </c>
      <c r="B358" s="190">
        <v>2</v>
      </c>
      <c r="C358" s="178" t="str">
        <f>IF(COUNTIF(Components!$E$4:$E$989,B358)&gt;0,INDEX(Components!$G$4:$G$989, MATCH(B358,Components!$E$4:$E$989, 0)),"Enter valid code to the left")</f>
        <v>General education quality</v>
      </c>
      <c r="D358" s="190">
        <v>3</v>
      </c>
      <c r="E358" s="178" t="str">
        <f t="array" ref="E358">IF(COUNTIFS(Components!$F$4:$F$989,D358,Components!$B$4:$B$989,B358)&gt;0,INDEX(Components!$G$4:$G$989, MATCH(B358&amp;D358,Components!$B$4:$B$989&amp;Components!$F$4:$F$989,0),0),"Enter the component code on the left")</f>
        <v>School Improvement Plan (SIP)</v>
      </c>
      <c r="F358" s="190">
        <v>2</v>
      </c>
      <c r="G358" s="178" t="str">
        <f t="array" ref="G358">IF(COUNTIFS(Components!$H$4:$H$989,F358, Components!$C$4:$C$989,D358,Components!$B$4:$B$989,B358)&gt;0,INDEX(Components!$I$4:$I$989, MATCH(B358&amp;D358&amp;F358,Components!$B$4:$B$989&amp;Components!$C$4:$C$989&amp;Components!$H$4:$H$989,0),0),"")</f>
        <v>school environment</v>
      </c>
      <c r="H358" s="141" t="s">
        <v>1723</v>
      </c>
      <c r="I358" s="138" t="s">
        <v>1837</v>
      </c>
      <c r="J358" s="141" t="s">
        <v>1797</v>
      </c>
      <c r="K358" s="141" t="s">
        <v>1838</v>
      </c>
      <c r="L358" s="181">
        <v>11</v>
      </c>
      <c r="M358" s="181">
        <v>11</v>
      </c>
      <c r="N358" s="181">
        <v>11</v>
      </c>
      <c r="O358" s="181">
        <v>11</v>
      </c>
      <c r="P358" s="181">
        <v>11</v>
      </c>
      <c r="Q358" s="202">
        <f t="shared" si="37"/>
        <v>55</v>
      </c>
      <c r="R358" s="206">
        <v>400000</v>
      </c>
      <c r="S358" s="202">
        <f t="shared" si="38"/>
        <v>4400000</v>
      </c>
      <c r="T358" s="202">
        <f t="shared" si="39"/>
        <v>4400000</v>
      </c>
      <c r="U358" s="202">
        <f t="shared" si="40"/>
        <v>4400000</v>
      </c>
      <c r="V358" s="202">
        <f t="shared" si="41"/>
        <v>4400000</v>
      </c>
      <c r="W358" s="202">
        <f t="shared" si="42"/>
        <v>4400000</v>
      </c>
      <c r="X358" s="202">
        <f t="shared" si="43"/>
        <v>22000000</v>
      </c>
      <c r="Y358" s="191" t="s">
        <v>646</v>
      </c>
      <c r="Z358" s="210" t="str">
        <f>IF(Y358&gt;0,INDEX([12]KPI!$B$2:$B$61, MATCH(Y358,[12]KPI!$A$2:$A$61, 0)),"Enter KPI Reference No. to the left")</f>
        <v>Primary schools at level three or above classification</v>
      </c>
      <c r="AA358" s="189" t="s">
        <v>3267</v>
      </c>
      <c r="AB358" s="206" t="s">
        <v>769</v>
      </c>
      <c r="AC358" s="138"/>
    </row>
    <row r="359" spans="1:29" s="187" customFormat="1" ht="72" x14ac:dyDescent="0.2">
      <c r="A359" s="177">
        <v>357</v>
      </c>
      <c r="B359" s="190">
        <v>2</v>
      </c>
      <c r="C359" s="178" t="str">
        <f>IF(COUNTIF(Components!$E$4:$E$989,B359)&gt;0,INDEX(Components!$G$4:$G$989, MATCH(B359,Components!$E$4:$E$989, 0)),"Enter valid code to the left")</f>
        <v>General education quality</v>
      </c>
      <c r="D359" s="190">
        <v>3</v>
      </c>
      <c r="E359" s="178" t="str">
        <f t="array" ref="E359">IF(COUNTIFS(Components!$F$4:$F$989,D359,Components!$B$4:$B$989,B359)&gt;0,INDEX(Components!$G$4:$G$989, MATCH(B359&amp;D359,Components!$B$4:$B$989&amp;Components!$F$4:$F$989,0),0),"Enter the component code on the left")</f>
        <v>School Improvement Plan (SIP)</v>
      </c>
      <c r="F359" s="190">
        <v>2</v>
      </c>
      <c r="G359" s="178" t="str">
        <f t="array" ref="G359">IF(COUNTIFS(Components!$H$4:$H$989,F359, Components!$C$4:$C$989,D359,Components!$B$4:$B$989,B359)&gt;0,INDEX(Components!$I$4:$I$989, MATCH(B359&amp;D359&amp;F359,Components!$B$4:$B$989&amp;Components!$C$4:$C$989&amp;Components!$H$4:$H$989,0),0),"")</f>
        <v>school environment</v>
      </c>
      <c r="H359" s="141" t="s">
        <v>1723</v>
      </c>
      <c r="I359" s="138" t="s">
        <v>1839</v>
      </c>
      <c r="J359" s="141" t="s">
        <v>1797</v>
      </c>
      <c r="K359" s="141" t="s">
        <v>1714</v>
      </c>
      <c r="L359" s="181">
        <v>70</v>
      </c>
      <c r="M359" s="181"/>
      <c r="N359" s="181"/>
      <c r="O359" s="181"/>
      <c r="P359" s="181"/>
      <c r="Q359" s="202">
        <f t="shared" si="37"/>
        <v>70</v>
      </c>
      <c r="R359" s="206">
        <v>4566</v>
      </c>
      <c r="S359" s="202">
        <f t="shared" si="38"/>
        <v>319620</v>
      </c>
      <c r="T359" s="202">
        <f t="shared" si="39"/>
        <v>0</v>
      </c>
      <c r="U359" s="202">
        <f t="shared" si="40"/>
        <v>0</v>
      </c>
      <c r="V359" s="202">
        <f t="shared" si="41"/>
        <v>0</v>
      </c>
      <c r="W359" s="202">
        <f t="shared" si="42"/>
        <v>0</v>
      </c>
      <c r="X359" s="202">
        <f t="shared" si="43"/>
        <v>319620</v>
      </c>
      <c r="Y359" s="191" t="s">
        <v>646</v>
      </c>
      <c r="Z359" s="210" t="str">
        <f>IF(Y359&gt;0,INDEX([13]KPI!$B$2:$B$61, MATCH(Y359,[13]KPI!$A$2:$A$61, 0)),"Enter KPI Reference No. to the left")</f>
        <v>Primary schools at level three or above classification</v>
      </c>
      <c r="AA359" s="191" t="s">
        <v>1032</v>
      </c>
      <c r="AB359" s="206" t="s">
        <v>3311</v>
      </c>
      <c r="AC359" s="138"/>
    </row>
    <row r="360" spans="1:29" s="187" customFormat="1" ht="72" x14ac:dyDescent="0.2">
      <c r="A360" s="177">
        <v>358</v>
      </c>
      <c r="B360" s="190">
        <v>2</v>
      </c>
      <c r="C360" s="178" t="str">
        <f>IF(COUNTIF(Components!$E$4:$E$989,B360)&gt;0,INDEX(Components!$G$4:$G$989, MATCH(B360,Components!$E$4:$E$989, 0)),"Enter valid code to the left")</f>
        <v>General education quality</v>
      </c>
      <c r="D360" s="190">
        <v>3</v>
      </c>
      <c r="E360" s="178" t="str">
        <f t="array" ref="E360">IF(COUNTIFS(Components!$F$4:$F$989,D360,Components!$B$4:$B$989,B360)&gt;0,INDEX(Components!$G$4:$G$989, MATCH(B360&amp;D360,Components!$B$4:$B$989&amp;Components!$F$4:$F$989,0),0),"Enter the component code on the left")</f>
        <v>School Improvement Plan (SIP)</v>
      </c>
      <c r="F360" s="190">
        <v>2</v>
      </c>
      <c r="G360" s="178" t="str">
        <f t="array" ref="G360">IF(COUNTIFS(Components!$H$4:$H$989,F360, Components!$C$4:$C$989,D360,Components!$B$4:$B$989,B360)&gt;0,INDEX(Components!$I$4:$I$989, MATCH(B360&amp;D360&amp;F360,Components!$B$4:$B$989&amp;Components!$C$4:$C$989&amp;Components!$H$4:$H$989,0),0),"")</f>
        <v>school environment</v>
      </c>
      <c r="H360" s="141" t="s">
        <v>1723</v>
      </c>
      <c r="I360" s="138" t="s">
        <v>1840</v>
      </c>
      <c r="J360" s="141" t="s">
        <v>1797</v>
      </c>
      <c r="K360" s="141" t="s">
        <v>1714</v>
      </c>
      <c r="L360" s="181">
        <v>150</v>
      </c>
      <c r="M360" s="181"/>
      <c r="N360" s="181"/>
      <c r="O360" s="181"/>
      <c r="P360" s="181"/>
      <c r="Q360" s="202">
        <f t="shared" si="37"/>
        <v>150</v>
      </c>
      <c r="R360" s="206">
        <v>4566</v>
      </c>
      <c r="S360" s="202">
        <f t="shared" si="38"/>
        <v>684900</v>
      </c>
      <c r="T360" s="202">
        <f t="shared" si="39"/>
        <v>0</v>
      </c>
      <c r="U360" s="202">
        <f t="shared" si="40"/>
        <v>0</v>
      </c>
      <c r="V360" s="202">
        <f t="shared" si="41"/>
        <v>0</v>
      </c>
      <c r="W360" s="202">
        <f t="shared" si="42"/>
        <v>0</v>
      </c>
      <c r="X360" s="202">
        <f t="shared" si="43"/>
        <v>684900</v>
      </c>
      <c r="Y360" s="191" t="s">
        <v>646</v>
      </c>
      <c r="Z360" s="210" t="str">
        <f>IF(Y360&gt;0,INDEX([13]KPI!$B$2:$B$61, MATCH(Y360,[13]KPI!$A$2:$A$61, 0)),"Enter KPI Reference No. to the left")</f>
        <v>Primary schools at level three or above classification</v>
      </c>
      <c r="AA360" s="191" t="s">
        <v>1032</v>
      </c>
      <c r="AB360" s="206" t="s">
        <v>3311</v>
      </c>
      <c r="AC360" s="138"/>
    </row>
    <row r="361" spans="1:29" s="187" customFormat="1" ht="72" x14ac:dyDescent="0.2">
      <c r="A361" s="177">
        <v>359</v>
      </c>
      <c r="B361" s="190">
        <v>2</v>
      </c>
      <c r="C361" s="178" t="str">
        <f>IF(COUNTIF(Components!$E$4:$E$989,B361)&gt;0,INDEX(Components!$G$4:$G$989, MATCH(B361,Components!$E$4:$E$989, 0)),"Enter valid code to the left")</f>
        <v>General education quality</v>
      </c>
      <c r="D361" s="190">
        <v>3</v>
      </c>
      <c r="E361" s="178" t="str">
        <f t="array" ref="E361">IF(COUNTIFS(Components!$F$4:$F$989,D361,Components!$B$4:$B$989,B361)&gt;0,INDEX(Components!$G$4:$G$989, MATCH(B361&amp;D361,Components!$B$4:$B$989&amp;Components!$F$4:$F$989,0),0),"Enter the component code on the left")</f>
        <v>School Improvement Plan (SIP)</v>
      </c>
      <c r="F361" s="190">
        <v>2</v>
      </c>
      <c r="G361" s="178" t="str">
        <f t="array" ref="G361">IF(COUNTIFS(Components!$H$4:$H$989,F361, Components!$C$4:$C$989,D361,Components!$B$4:$B$989,B361)&gt;0,INDEX(Components!$I$4:$I$989, MATCH(B361&amp;D361&amp;F361,Components!$B$4:$B$989&amp;Components!$C$4:$C$989&amp;Components!$H$4:$H$989,0),0),"")</f>
        <v>school environment</v>
      </c>
      <c r="H361" s="141" t="s">
        <v>1723</v>
      </c>
      <c r="I361" s="138" t="s">
        <v>1841</v>
      </c>
      <c r="J361" s="141" t="s">
        <v>1797</v>
      </c>
      <c r="K361" s="141" t="s">
        <v>1498</v>
      </c>
      <c r="L361" s="181"/>
      <c r="M361" s="181">
        <v>7</v>
      </c>
      <c r="N361" s="181"/>
      <c r="O361" s="181"/>
      <c r="P361" s="181"/>
      <c r="Q361" s="202">
        <f t="shared" si="37"/>
        <v>7</v>
      </c>
      <c r="R361" s="206">
        <v>15000</v>
      </c>
      <c r="S361" s="202">
        <f t="shared" si="38"/>
        <v>0</v>
      </c>
      <c r="T361" s="202">
        <f t="shared" si="39"/>
        <v>105000</v>
      </c>
      <c r="U361" s="202">
        <f t="shared" si="40"/>
        <v>0</v>
      </c>
      <c r="V361" s="202">
        <f t="shared" si="41"/>
        <v>0</v>
      </c>
      <c r="W361" s="202">
        <f t="shared" si="42"/>
        <v>0</v>
      </c>
      <c r="X361" s="202">
        <f t="shared" si="43"/>
        <v>105000</v>
      </c>
      <c r="Y361" s="191" t="s">
        <v>646</v>
      </c>
      <c r="Z361" s="210" t="str">
        <f>IF(Y361&gt;0,INDEX([13]KPI!$B$2:$B$61, MATCH(Y361,[13]KPI!$A$2:$A$61, 0)),"Enter KPI Reference No. to the left")</f>
        <v>Primary schools at level three or above classification</v>
      </c>
      <c r="AA361" s="191" t="s">
        <v>1032</v>
      </c>
      <c r="AB361" s="206" t="s">
        <v>769</v>
      </c>
      <c r="AC361" s="138" t="s">
        <v>1842</v>
      </c>
    </row>
    <row r="362" spans="1:29" s="187" customFormat="1" ht="72" x14ac:dyDescent="0.2">
      <c r="A362" s="177">
        <v>360</v>
      </c>
      <c r="B362" s="190">
        <v>2</v>
      </c>
      <c r="C362" s="178" t="str">
        <f>IF(COUNTIF(Components!$E$4:$E$989,B362)&gt;0,INDEX(Components!$G$4:$G$989, MATCH(B362,Components!$E$4:$E$989, 0)),"Enter valid code to the left")</f>
        <v>General education quality</v>
      </c>
      <c r="D362" s="190">
        <v>3</v>
      </c>
      <c r="E362" s="178" t="str">
        <f t="array" ref="E362">IF(COUNTIFS(Components!$F$4:$F$989,D362,Components!$B$4:$B$989,B362)&gt;0,INDEX(Components!$G$4:$G$989, MATCH(B362&amp;D362,Components!$B$4:$B$989&amp;Components!$F$4:$F$989,0),0),"Enter the component code on the left")</f>
        <v>School Improvement Plan (SIP)</v>
      </c>
      <c r="F362" s="190">
        <v>2</v>
      </c>
      <c r="G362" s="178" t="str">
        <f t="array" ref="G362">IF(COUNTIFS(Components!$H$4:$H$989,F362, Components!$C$4:$C$989,D362,Components!$B$4:$B$989,B362)&gt;0,INDEX(Components!$I$4:$I$989, MATCH(B362&amp;D362&amp;F362,Components!$B$4:$B$989&amp;Components!$C$4:$C$989&amp;Components!$H$4:$H$989,0),0),"")</f>
        <v>school environment</v>
      </c>
      <c r="H362" s="141" t="s">
        <v>1723</v>
      </c>
      <c r="I362" s="138" t="s">
        <v>1843</v>
      </c>
      <c r="J362" s="141" t="s">
        <v>1797</v>
      </c>
      <c r="K362" s="141" t="s">
        <v>1498</v>
      </c>
      <c r="L362" s="181"/>
      <c r="M362" s="181">
        <v>45000</v>
      </c>
      <c r="N362" s="181"/>
      <c r="O362" s="181"/>
      <c r="P362" s="181"/>
      <c r="Q362" s="202">
        <f t="shared" si="37"/>
        <v>45000</v>
      </c>
      <c r="R362" s="206">
        <v>150</v>
      </c>
      <c r="S362" s="202">
        <f t="shared" si="38"/>
        <v>0</v>
      </c>
      <c r="T362" s="202">
        <f t="shared" si="39"/>
        <v>6750000</v>
      </c>
      <c r="U362" s="202">
        <f t="shared" si="40"/>
        <v>0</v>
      </c>
      <c r="V362" s="202">
        <f t="shared" si="41"/>
        <v>0</v>
      </c>
      <c r="W362" s="202">
        <f t="shared" si="42"/>
        <v>0</v>
      </c>
      <c r="X362" s="202">
        <f t="shared" si="43"/>
        <v>6750000</v>
      </c>
      <c r="Y362" s="191" t="s">
        <v>646</v>
      </c>
      <c r="Z362" s="210" t="str">
        <f>IF(Y362&gt;0,INDEX([13]KPI!$B$2:$B$61, MATCH(Y362,[13]KPI!$A$2:$A$61, 0)),"Enter KPI Reference No. to the left")</f>
        <v>Primary schools at level three or above classification</v>
      </c>
      <c r="AA362" s="191" t="s">
        <v>1032</v>
      </c>
      <c r="AB362" s="206" t="s">
        <v>769</v>
      </c>
      <c r="AC362" s="138" t="s">
        <v>1842</v>
      </c>
    </row>
    <row r="363" spans="1:29" s="187" customFormat="1" ht="72" x14ac:dyDescent="0.2">
      <c r="A363" s="177">
        <v>361</v>
      </c>
      <c r="B363" s="190">
        <v>2</v>
      </c>
      <c r="C363" s="178" t="str">
        <f>IF(COUNTIF(Components!$E$4:$E$989,B363)&gt;0,INDEX(Components!$G$4:$G$989, MATCH(B363,Components!$E$4:$E$989, 0)),"Enter valid code to the left")</f>
        <v>General education quality</v>
      </c>
      <c r="D363" s="190">
        <v>3</v>
      </c>
      <c r="E363" s="178" t="str">
        <f t="array" ref="E363">IF(COUNTIFS(Components!$F$4:$F$989,D363,Components!$B$4:$B$989,B363)&gt;0,INDEX(Components!$G$4:$G$989, MATCH(B363&amp;D363,Components!$B$4:$B$989&amp;Components!$F$4:$F$989,0),0),"Enter the component code on the left")</f>
        <v>School Improvement Plan (SIP)</v>
      </c>
      <c r="F363" s="190">
        <v>2</v>
      </c>
      <c r="G363" s="178" t="str">
        <f t="array" ref="G363">IF(COUNTIFS(Components!$H$4:$H$989,F363, Components!$C$4:$C$989,D363,Components!$B$4:$B$989,B363)&gt;0,INDEX(Components!$I$4:$I$989, MATCH(B363&amp;D363&amp;F363,Components!$B$4:$B$989&amp;Components!$C$4:$C$989&amp;Components!$H$4:$H$989,0),0),"")</f>
        <v>school environment</v>
      </c>
      <c r="H363" s="141" t="s">
        <v>1723</v>
      </c>
      <c r="I363" s="138" t="s">
        <v>1844</v>
      </c>
      <c r="J363" s="141" t="s">
        <v>1797</v>
      </c>
      <c r="K363" s="141" t="s">
        <v>1714</v>
      </c>
      <c r="L363" s="181"/>
      <c r="M363" s="181">
        <v>50</v>
      </c>
      <c r="N363" s="181"/>
      <c r="O363" s="181"/>
      <c r="P363" s="181"/>
      <c r="Q363" s="202">
        <f t="shared" si="37"/>
        <v>50</v>
      </c>
      <c r="R363" s="206">
        <v>4566</v>
      </c>
      <c r="S363" s="202">
        <f t="shared" si="38"/>
        <v>0</v>
      </c>
      <c r="T363" s="202">
        <f t="shared" si="39"/>
        <v>228300</v>
      </c>
      <c r="U363" s="202">
        <f t="shared" si="40"/>
        <v>0</v>
      </c>
      <c r="V363" s="202">
        <f t="shared" si="41"/>
        <v>0</v>
      </c>
      <c r="W363" s="202">
        <f t="shared" si="42"/>
        <v>0</v>
      </c>
      <c r="X363" s="202">
        <f t="shared" si="43"/>
        <v>228300</v>
      </c>
      <c r="Y363" s="191" t="s">
        <v>646</v>
      </c>
      <c r="Z363" s="210" t="str">
        <f>IF(Y363&gt;0,INDEX([13]KPI!$B$2:$B$61, MATCH(Y363,[13]KPI!$A$2:$A$61, 0)),"Enter KPI Reference No. to the left")</f>
        <v>Primary schools at level three or above classification</v>
      </c>
      <c r="AA363" s="191" t="s">
        <v>1032</v>
      </c>
      <c r="AB363" s="206" t="s">
        <v>3311</v>
      </c>
      <c r="AC363" s="138"/>
    </row>
    <row r="364" spans="1:29" s="187" customFormat="1" ht="72" x14ac:dyDescent="0.2">
      <c r="A364" s="177">
        <v>362</v>
      </c>
      <c r="B364" s="190">
        <v>2</v>
      </c>
      <c r="C364" s="178" t="str">
        <f>IF(COUNTIF(Components!$E$4:$E$989,B364)&gt;0,INDEX(Components!$G$4:$G$989, MATCH(B364,Components!$E$4:$E$989, 0)),"Enter valid code to the left")</f>
        <v>General education quality</v>
      </c>
      <c r="D364" s="190">
        <v>3</v>
      </c>
      <c r="E364" s="178" t="str">
        <f t="array" ref="E364">IF(COUNTIFS(Components!$F$4:$F$989,D364,Components!$B$4:$B$989,B364)&gt;0,INDEX(Components!$G$4:$G$989, MATCH(B364&amp;D364,Components!$B$4:$B$989&amp;Components!$F$4:$F$989,0),0),"Enter the component code on the left")</f>
        <v>School Improvement Plan (SIP)</v>
      </c>
      <c r="F364" s="190">
        <v>2</v>
      </c>
      <c r="G364" s="178" t="str">
        <f t="array" ref="G364">IF(COUNTIFS(Components!$H$4:$H$989,F364, Components!$C$4:$C$989,D364,Components!$B$4:$B$989,B364)&gt;0,INDEX(Components!$I$4:$I$989, MATCH(B364&amp;D364&amp;F364,Components!$B$4:$B$989&amp;Components!$C$4:$C$989&amp;Components!$H$4:$H$989,0),0),"")</f>
        <v>school environment</v>
      </c>
      <c r="H364" s="141" t="s">
        <v>1723</v>
      </c>
      <c r="I364" s="138" t="s">
        <v>1845</v>
      </c>
      <c r="J364" s="141" t="s">
        <v>1797</v>
      </c>
      <c r="K364" s="141" t="s">
        <v>1714</v>
      </c>
      <c r="L364" s="181"/>
      <c r="M364" s="181">
        <v>100</v>
      </c>
      <c r="N364" s="181"/>
      <c r="O364" s="181"/>
      <c r="P364" s="181"/>
      <c r="Q364" s="202">
        <f t="shared" si="37"/>
        <v>100</v>
      </c>
      <c r="R364" s="206">
        <v>4566</v>
      </c>
      <c r="S364" s="202">
        <f t="shared" si="38"/>
        <v>0</v>
      </c>
      <c r="T364" s="202">
        <f t="shared" si="39"/>
        <v>456600</v>
      </c>
      <c r="U364" s="202">
        <f t="shared" si="40"/>
        <v>0</v>
      </c>
      <c r="V364" s="202">
        <f t="shared" si="41"/>
        <v>0</v>
      </c>
      <c r="W364" s="202">
        <f t="shared" si="42"/>
        <v>0</v>
      </c>
      <c r="X364" s="202">
        <f t="shared" si="43"/>
        <v>456600</v>
      </c>
      <c r="Y364" s="191" t="s">
        <v>646</v>
      </c>
      <c r="Z364" s="210" t="str">
        <f>IF(Y364&gt;0,INDEX([13]KPI!$B$2:$B$61, MATCH(Y364,[13]KPI!$A$2:$A$61, 0)),"Enter KPI Reference No. to the left")</f>
        <v>Primary schools at level three or above classification</v>
      </c>
      <c r="AA364" s="191" t="s">
        <v>1032</v>
      </c>
      <c r="AB364" s="206" t="s">
        <v>3311</v>
      </c>
      <c r="AC364" s="138"/>
    </row>
    <row r="365" spans="1:29" s="187" customFormat="1" ht="72" x14ac:dyDescent="0.2">
      <c r="A365" s="177">
        <v>363</v>
      </c>
      <c r="B365" s="190">
        <v>2</v>
      </c>
      <c r="C365" s="178" t="str">
        <f>IF(COUNTIF(Components!$E$4:$E$989,B365)&gt;0,INDEX(Components!$G$4:$G$989, MATCH(B365,Components!$E$4:$E$989, 0)),"Enter valid code to the left")</f>
        <v>General education quality</v>
      </c>
      <c r="D365" s="190">
        <v>3</v>
      </c>
      <c r="E365" s="178" t="str">
        <f t="array" ref="E365">IF(COUNTIFS(Components!$F$4:$F$989,D365,Components!$B$4:$B$989,B365)&gt;0,INDEX(Components!$G$4:$G$989, MATCH(B365&amp;D365,Components!$B$4:$B$989&amp;Components!$F$4:$F$989,0),0),"Enter the component code on the left")</f>
        <v>School Improvement Plan (SIP)</v>
      </c>
      <c r="F365" s="190">
        <v>2</v>
      </c>
      <c r="G365" s="178" t="str">
        <f t="array" ref="G365">IF(COUNTIFS(Components!$H$4:$H$989,F365, Components!$C$4:$C$989,D365,Components!$B$4:$B$989,B365)&gt;0,INDEX(Components!$I$4:$I$989, MATCH(B365&amp;D365&amp;F365,Components!$B$4:$B$989&amp;Components!$C$4:$C$989&amp;Components!$H$4:$H$989,0),0),"")</f>
        <v>school environment</v>
      </c>
      <c r="H365" s="141" t="s">
        <v>1723</v>
      </c>
      <c r="I365" s="138" t="s">
        <v>1846</v>
      </c>
      <c r="J365" s="141" t="s">
        <v>1797</v>
      </c>
      <c r="K365" s="141" t="s">
        <v>1714</v>
      </c>
      <c r="L365" s="181"/>
      <c r="M365" s="181">
        <v>50</v>
      </c>
      <c r="N365" s="181"/>
      <c r="O365" s="181"/>
      <c r="P365" s="181"/>
      <c r="Q365" s="202">
        <f t="shared" si="37"/>
        <v>50</v>
      </c>
      <c r="R365" s="206">
        <v>4566</v>
      </c>
      <c r="S365" s="202">
        <f t="shared" si="38"/>
        <v>0</v>
      </c>
      <c r="T365" s="202">
        <f t="shared" si="39"/>
        <v>228300</v>
      </c>
      <c r="U365" s="202">
        <f t="shared" si="40"/>
        <v>0</v>
      </c>
      <c r="V365" s="202">
        <f t="shared" si="41"/>
        <v>0</v>
      </c>
      <c r="W365" s="202">
        <f t="shared" si="42"/>
        <v>0</v>
      </c>
      <c r="X365" s="202">
        <f t="shared" si="43"/>
        <v>228300</v>
      </c>
      <c r="Y365" s="191" t="s">
        <v>646</v>
      </c>
      <c r="Z365" s="210" t="str">
        <f>IF(Y365&gt;0,INDEX([13]KPI!$B$2:$B$61, MATCH(Y365,[13]KPI!$A$2:$A$61, 0)),"Enter KPI Reference No. to the left")</f>
        <v>Primary schools at level three or above classification</v>
      </c>
      <c r="AA365" s="191" t="s">
        <v>1032</v>
      </c>
      <c r="AB365" s="206" t="s">
        <v>3311</v>
      </c>
      <c r="AC365" s="138"/>
    </row>
    <row r="366" spans="1:29" s="187" customFormat="1" ht="72" x14ac:dyDescent="0.2">
      <c r="A366" s="177">
        <v>364</v>
      </c>
      <c r="B366" s="190">
        <v>2</v>
      </c>
      <c r="C366" s="178" t="str">
        <f>IF(COUNTIF(Components!$E$4:$E$989,B366)&gt;0,INDEX(Components!$G$4:$G$989, MATCH(B366,Components!$E$4:$E$989, 0)),"Enter valid code to the left")</f>
        <v>General education quality</v>
      </c>
      <c r="D366" s="190">
        <v>3</v>
      </c>
      <c r="E366" s="178" t="str">
        <f t="array" ref="E366">IF(COUNTIFS(Components!$F$4:$F$989,D366,Components!$B$4:$B$989,B366)&gt;0,INDEX(Components!$G$4:$G$989, MATCH(B366&amp;D366,Components!$B$4:$B$989&amp;Components!$F$4:$F$989,0),0),"Enter the component code on the left")</f>
        <v>School Improvement Plan (SIP)</v>
      </c>
      <c r="F366" s="190">
        <v>2</v>
      </c>
      <c r="G366" s="178" t="str">
        <f t="array" ref="G366">IF(COUNTIFS(Components!$H$4:$H$989,F366, Components!$C$4:$C$989,D366,Components!$B$4:$B$989,B366)&gt;0,INDEX(Components!$I$4:$I$989, MATCH(B366&amp;D366&amp;F366,Components!$B$4:$B$989&amp;Components!$C$4:$C$989&amp;Components!$H$4:$H$989,0),0),"")</f>
        <v>school environment</v>
      </c>
      <c r="H366" s="141" t="s">
        <v>1847</v>
      </c>
      <c r="I366" s="138" t="s">
        <v>1848</v>
      </c>
      <c r="J366" s="141" t="s">
        <v>1797</v>
      </c>
      <c r="K366" s="141" t="s">
        <v>1714</v>
      </c>
      <c r="L366" s="181"/>
      <c r="M366" s="181">
        <v>550</v>
      </c>
      <c r="N366" s="181"/>
      <c r="O366" s="181"/>
      <c r="P366" s="181"/>
      <c r="Q366" s="202">
        <f t="shared" si="37"/>
        <v>550</v>
      </c>
      <c r="R366" s="206">
        <v>3566</v>
      </c>
      <c r="S366" s="202">
        <f t="shared" si="38"/>
        <v>0</v>
      </c>
      <c r="T366" s="202">
        <f t="shared" si="39"/>
        <v>1961300</v>
      </c>
      <c r="U366" s="202">
        <f t="shared" si="40"/>
        <v>0</v>
      </c>
      <c r="V366" s="202">
        <f t="shared" si="41"/>
        <v>0</v>
      </c>
      <c r="W366" s="202">
        <f t="shared" si="42"/>
        <v>0</v>
      </c>
      <c r="X366" s="202">
        <f t="shared" si="43"/>
        <v>1961300</v>
      </c>
      <c r="Y366" s="191" t="s">
        <v>646</v>
      </c>
      <c r="Z366" s="210" t="str">
        <f>IF(Y366&gt;0,INDEX([13]KPI!$B$2:$B$61, MATCH(Y366,[13]KPI!$A$2:$A$61, 0)),"Enter KPI Reference No. to the left")</f>
        <v>Primary schools at level three or above classification</v>
      </c>
      <c r="AA366" s="191" t="s">
        <v>1032</v>
      </c>
      <c r="AB366" s="206" t="s">
        <v>769</v>
      </c>
      <c r="AC366" s="138"/>
    </row>
    <row r="367" spans="1:29" s="187" customFormat="1" ht="72" x14ac:dyDescent="0.2">
      <c r="A367" s="177">
        <v>365</v>
      </c>
      <c r="B367" s="190">
        <v>2</v>
      </c>
      <c r="C367" s="178" t="str">
        <f>IF(COUNTIF(Components!$E$4:$E$989,B367)&gt;0,INDEX(Components!$G$4:$G$989, MATCH(B367,Components!$E$4:$E$989, 0)),"Enter valid code to the left")</f>
        <v>General education quality</v>
      </c>
      <c r="D367" s="190">
        <v>3</v>
      </c>
      <c r="E367" s="178" t="str">
        <f t="array" ref="E367">IF(COUNTIFS(Components!$F$4:$F$989,D367,Components!$B$4:$B$989,B367)&gt;0,INDEX(Components!$G$4:$G$989, MATCH(B367&amp;D367,Components!$B$4:$B$989&amp;Components!$F$4:$F$989,0),0),"Enter the component code on the left")</f>
        <v>School Improvement Plan (SIP)</v>
      </c>
      <c r="F367" s="190">
        <v>2</v>
      </c>
      <c r="G367" s="178" t="str">
        <f t="array" ref="G367">IF(COUNTIFS(Components!$H$4:$H$989,F367, Components!$C$4:$C$989,D367,Components!$B$4:$B$989,B367)&gt;0,INDEX(Components!$I$4:$I$989, MATCH(B367&amp;D367&amp;F367,Components!$B$4:$B$989&amp;Components!$C$4:$C$989&amp;Components!$H$4:$H$989,0),0),"")</f>
        <v>school environment</v>
      </c>
      <c r="H367" s="141" t="s">
        <v>1847</v>
      </c>
      <c r="I367" s="138" t="s">
        <v>1849</v>
      </c>
      <c r="J367" s="141" t="s">
        <v>1797</v>
      </c>
      <c r="K367" s="141" t="s">
        <v>1850</v>
      </c>
      <c r="L367" s="181"/>
      <c r="M367" s="181"/>
      <c r="N367" s="181">
        <v>7</v>
      </c>
      <c r="O367" s="181"/>
      <c r="P367" s="181"/>
      <c r="Q367" s="202">
        <f t="shared" si="37"/>
        <v>7</v>
      </c>
      <c r="R367" s="206">
        <v>4000</v>
      </c>
      <c r="S367" s="202">
        <f t="shared" si="38"/>
        <v>0</v>
      </c>
      <c r="T367" s="202">
        <f t="shared" si="39"/>
        <v>0</v>
      </c>
      <c r="U367" s="202">
        <f t="shared" si="40"/>
        <v>28000</v>
      </c>
      <c r="V367" s="202">
        <f t="shared" si="41"/>
        <v>0</v>
      </c>
      <c r="W367" s="202">
        <f t="shared" si="42"/>
        <v>0</v>
      </c>
      <c r="X367" s="202">
        <f t="shared" si="43"/>
        <v>28000</v>
      </c>
      <c r="Y367" s="191" t="s">
        <v>646</v>
      </c>
      <c r="Z367" s="210" t="str">
        <f>IF(Y367&gt;0,INDEX([13]KPI!$B$2:$B$61, MATCH(Y367,[13]KPI!$A$2:$A$61, 0)),"Enter KPI Reference No. to the left")</f>
        <v>Primary schools at level three or above classification</v>
      </c>
      <c r="AA367" s="191" t="s">
        <v>1032</v>
      </c>
      <c r="AB367" s="206" t="s">
        <v>769</v>
      </c>
      <c r="AC367" s="138"/>
    </row>
    <row r="368" spans="1:29" s="187" customFormat="1" ht="72" x14ac:dyDescent="0.2">
      <c r="A368" s="177">
        <v>366</v>
      </c>
      <c r="B368" s="190">
        <v>2</v>
      </c>
      <c r="C368" s="178" t="str">
        <f>IF(COUNTIF(Components!$E$4:$E$989,B368)&gt;0,INDEX(Components!$G$4:$G$989, MATCH(B368,Components!$E$4:$E$989, 0)),"Enter valid code to the left")</f>
        <v>General education quality</v>
      </c>
      <c r="D368" s="190">
        <v>3</v>
      </c>
      <c r="E368" s="178" t="str">
        <f t="array" ref="E368">IF(COUNTIFS(Components!$F$4:$F$989,D368,Components!$B$4:$B$989,B368)&gt;0,INDEX(Components!$G$4:$G$989, MATCH(B368&amp;D368,Components!$B$4:$B$989&amp;Components!$F$4:$F$989,0),0),"Enter the component code on the left")</f>
        <v>School Improvement Plan (SIP)</v>
      </c>
      <c r="F368" s="190">
        <v>2</v>
      </c>
      <c r="G368" s="178" t="str">
        <f t="array" ref="G368">IF(COUNTIFS(Components!$H$4:$H$989,F368, Components!$C$4:$C$989,D368,Components!$B$4:$B$989,B368)&gt;0,INDEX(Components!$I$4:$I$989, MATCH(B368&amp;D368&amp;F368,Components!$B$4:$B$989&amp;Components!$C$4:$C$989&amp;Components!$H$4:$H$989,0),0),"")</f>
        <v>school environment</v>
      </c>
      <c r="H368" s="141" t="s">
        <v>1847</v>
      </c>
      <c r="I368" s="138" t="s">
        <v>1851</v>
      </c>
      <c r="J368" s="141" t="s">
        <v>1797</v>
      </c>
      <c r="K368" s="141" t="s">
        <v>1498</v>
      </c>
      <c r="L368" s="181"/>
      <c r="M368" s="181"/>
      <c r="N368" s="181">
        <v>8500</v>
      </c>
      <c r="O368" s="181"/>
      <c r="P368" s="181"/>
      <c r="Q368" s="202">
        <f t="shared" si="37"/>
        <v>8500</v>
      </c>
      <c r="R368" s="206">
        <v>60</v>
      </c>
      <c r="S368" s="202">
        <f t="shared" si="38"/>
        <v>0</v>
      </c>
      <c r="T368" s="202">
        <f t="shared" si="39"/>
        <v>0</v>
      </c>
      <c r="U368" s="202">
        <f t="shared" si="40"/>
        <v>510000</v>
      </c>
      <c r="V368" s="202">
        <f t="shared" si="41"/>
        <v>0</v>
      </c>
      <c r="W368" s="202">
        <f t="shared" si="42"/>
        <v>0</v>
      </c>
      <c r="X368" s="202">
        <f t="shared" si="43"/>
        <v>510000</v>
      </c>
      <c r="Y368" s="191" t="s">
        <v>646</v>
      </c>
      <c r="Z368" s="210" t="str">
        <f>IF(Y368&gt;0,INDEX([13]KPI!$B$2:$B$61, MATCH(Y368,[13]KPI!$A$2:$A$61, 0)),"Enter KPI Reference No. to the left")</f>
        <v>Primary schools at level three or above classification</v>
      </c>
      <c r="AA368" s="191" t="s">
        <v>1032</v>
      </c>
      <c r="AB368" s="206" t="s">
        <v>95</v>
      </c>
      <c r="AC368" s="138"/>
    </row>
    <row r="369" spans="1:29" s="187" customFormat="1" ht="72" x14ac:dyDescent="0.2">
      <c r="A369" s="177">
        <v>367</v>
      </c>
      <c r="B369" s="190">
        <v>2</v>
      </c>
      <c r="C369" s="178" t="str">
        <f>IF(COUNTIF(Components!$E$4:$E$989,B369)&gt;0,INDEX(Components!$G$4:$G$989, MATCH(B369,Components!$E$4:$E$989, 0)),"Enter valid code to the left")</f>
        <v>General education quality</v>
      </c>
      <c r="D369" s="190">
        <v>3</v>
      </c>
      <c r="E369" s="178" t="str">
        <f t="array" ref="E369">IF(COUNTIFS(Components!$F$4:$F$989,D369,Components!$B$4:$B$989,B369)&gt;0,INDEX(Components!$G$4:$G$989, MATCH(B369&amp;D369,Components!$B$4:$B$989&amp;Components!$F$4:$F$989,0),0),"Enter the component code on the left")</f>
        <v>School Improvement Plan (SIP)</v>
      </c>
      <c r="F369" s="190">
        <v>2</v>
      </c>
      <c r="G369" s="178" t="str">
        <f t="array" ref="G369">IF(COUNTIFS(Components!$H$4:$H$989,F369, Components!$C$4:$C$989,D369,Components!$B$4:$B$989,B369)&gt;0,INDEX(Components!$I$4:$I$989, MATCH(B369&amp;D369&amp;F369,Components!$B$4:$B$989&amp;Components!$C$4:$C$989&amp;Components!$H$4:$H$989,0),0),"")</f>
        <v>school environment</v>
      </c>
      <c r="H369" s="141" t="s">
        <v>1847</v>
      </c>
      <c r="I369" s="138" t="s">
        <v>1852</v>
      </c>
      <c r="J369" s="141" t="s">
        <v>1797</v>
      </c>
      <c r="K369" s="141" t="s">
        <v>1714</v>
      </c>
      <c r="L369" s="181">
        <v>50</v>
      </c>
      <c r="M369" s="181"/>
      <c r="N369" s="181"/>
      <c r="O369" s="181"/>
      <c r="P369" s="181"/>
      <c r="Q369" s="202">
        <f t="shared" si="37"/>
        <v>50</v>
      </c>
      <c r="R369" s="206">
        <v>4566</v>
      </c>
      <c r="S369" s="202">
        <f t="shared" si="38"/>
        <v>228300</v>
      </c>
      <c r="T369" s="202">
        <f t="shared" si="39"/>
        <v>0</v>
      </c>
      <c r="U369" s="202">
        <f t="shared" si="40"/>
        <v>0</v>
      </c>
      <c r="V369" s="202">
        <f t="shared" si="41"/>
        <v>0</v>
      </c>
      <c r="W369" s="202">
        <f t="shared" si="42"/>
        <v>0</v>
      </c>
      <c r="X369" s="202">
        <f t="shared" si="43"/>
        <v>228300</v>
      </c>
      <c r="Y369" s="191" t="s">
        <v>646</v>
      </c>
      <c r="Z369" s="210" t="str">
        <f>IF(Y369&gt;0,INDEX([13]KPI!$B$2:$B$61, MATCH(Y369,[13]KPI!$A$2:$A$61, 0)),"Enter KPI Reference No. to the left")</f>
        <v>Primary schools at level three or above classification</v>
      </c>
      <c r="AA369" s="191" t="s">
        <v>3328</v>
      </c>
      <c r="AB369" s="206" t="s">
        <v>3311</v>
      </c>
      <c r="AC369" s="138"/>
    </row>
    <row r="370" spans="1:29" s="187" customFormat="1" ht="72" x14ac:dyDescent="0.2">
      <c r="A370" s="177">
        <v>368</v>
      </c>
      <c r="B370" s="190">
        <v>2</v>
      </c>
      <c r="C370" s="178" t="str">
        <f>IF(COUNTIF(Components!$E$4:$E$989,B370)&gt;0,INDEX(Components!$G$4:$G$989, MATCH(B370,Components!$E$4:$E$989, 0)),"Enter valid code to the left")</f>
        <v>General education quality</v>
      </c>
      <c r="D370" s="190">
        <v>3</v>
      </c>
      <c r="E370" s="178" t="str">
        <f t="array" ref="E370">IF(COUNTIFS(Components!$F$4:$F$989,D370,Components!$B$4:$B$989,B370)&gt;0,INDEX(Components!$G$4:$G$989, MATCH(B370&amp;D370,Components!$B$4:$B$989&amp;Components!$F$4:$F$989,0),0),"Enter the component code on the left")</f>
        <v>School Improvement Plan (SIP)</v>
      </c>
      <c r="F370" s="190">
        <v>2</v>
      </c>
      <c r="G370" s="178" t="str">
        <f t="array" ref="G370">IF(COUNTIFS(Components!$H$4:$H$989,F370, Components!$C$4:$C$989,D370,Components!$B$4:$B$989,B370)&gt;0,INDEX(Components!$I$4:$I$989, MATCH(B370&amp;D370&amp;F370,Components!$B$4:$B$989&amp;Components!$C$4:$C$989&amp;Components!$H$4:$H$989,0),0),"")</f>
        <v>school environment</v>
      </c>
      <c r="H370" s="141" t="s">
        <v>1847</v>
      </c>
      <c r="I370" s="138" t="s">
        <v>1853</v>
      </c>
      <c r="J370" s="141" t="s">
        <v>1797</v>
      </c>
      <c r="K370" s="141" t="s">
        <v>1714</v>
      </c>
      <c r="L370" s="181">
        <v>100</v>
      </c>
      <c r="M370" s="181"/>
      <c r="N370" s="181"/>
      <c r="O370" s="181"/>
      <c r="P370" s="181"/>
      <c r="Q370" s="202">
        <f t="shared" si="37"/>
        <v>100</v>
      </c>
      <c r="R370" s="206">
        <v>4566</v>
      </c>
      <c r="S370" s="202">
        <f t="shared" si="38"/>
        <v>456600</v>
      </c>
      <c r="T370" s="202">
        <f t="shared" si="39"/>
        <v>0</v>
      </c>
      <c r="U370" s="202">
        <f t="shared" si="40"/>
        <v>0</v>
      </c>
      <c r="V370" s="202">
        <f t="shared" si="41"/>
        <v>0</v>
      </c>
      <c r="W370" s="202">
        <f t="shared" si="42"/>
        <v>0</v>
      </c>
      <c r="X370" s="202">
        <f t="shared" si="43"/>
        <v>456600</v>
      </c>
      <c r="Y370" s="191" t="s">
        <v>646</v>
      </c>
      <c r="Z370" s="210" t="str">
        <f>IF(Y370&gt;0,INDEX([13]KPI!$B$2:$B$61, MATCH(Y370,[13]KPI!$A$2:$A$61, 0)),"Enter KPI Reference No. to the left")</f>
        <v>Primary schools at level three or above classification</v>
      </c>
      <c r="AA370" s="191" t="s">
        <v>3328</v>
      </c>
      <c r="AB370" s="206" t="s">
        <v>3311</v>
      </c>
      <c r="AC370" s="138"/>
    </row>
    <row r="371" spans="1:29" s="187" customFormat="1" ht="72" x14ac:dyDescent="0.2">
      <c r="A371" s="177">
        <v>369</v>
      </c>
      <c r="B371" s="190">
        <v>2</v>
      </c>
      <c r="C371" s="178" t="str">
        <f>IF(COUNTIF(Components!$E$4:$E$989,B371)&gt;0,INDEX(Components!$G$4:$G$989, MATCH(B371,Components!$E$4:$E$989, 0)),"Enter valid code to the left")</f>
        <v>General education quality</v>
      </c>
      <c r="D371" s="190">
        <v>3</v>
      </c>
      <c r="E371" s="178" t="str">
        <f t="array" ref="E371">IF(COUNTIFS(Components!$F$4:$F$989,D371,Components!$B$4:$B$989,B371)&gt;0,INDEX(Components!$G$4:$G$989, MATCH(B371&amp;D371,Components!$B$4:$B$989&amp;Components!$F$4:$F$989,0),0),"Enter the component code on the left")</f>
        <v>School Improvement Plan (SIP)</v>
      </c>
      <c r="F371" s="190">
        <v>2</v>
      </c>
      <c r="G371" s="178" t="str">
        <f t="array" ref="G371">IF(COUNTIFS(Components!$H$4:$H$989,F371, Components!$C$4:$C$989,D371,Components!$B$4:$B$989,B371)&gt;0,INDEX(Components!$I$4:$I$989, MATCH(B371&amp;D371&amp;F371,Components!$B$4:$B$989&amp;Components!$C$4:$C$989&amp;Components!$H$4:$H$989,0),0),"")</f>
        <v>school environment</v>
      </c>
      <c r="H371" s="141" t="s">
        <v>1847</v>
      </c>
      <c r="I371" s="138" t="s">
        <v>1854</v>
      </c>
      <c r="J371" s="141" t="s">
        <v>1797</v>
      </c>
      <c r="K371" s="141" t="s">
        <v>1855</v>
      </c>
      <c r="L371" s="181"/>
      <c r="M371" s="181">
        <v>7</v>
      </c>
      <c r="N371" s="181"/>
      <c r="O371" s="181"/>
      <c r="P371" s="181"/>
      <c r="Q371" s="202">
        <f t="shared" si="37"/>
        <v>7</v>
      </c>
      <c r="R371" s="206">
        <v>5000</v>
      </c>
      <c r="S371" s="202">
        <f t="shared" si="38"/>
        <v>0</v>
      </c>
      <c r="T371" s="202">
        <f t="shared" si="39"/>
        <v>35000</v>
      </c>
      <c r="U371" s="202">
        <f t="shared" si="40"/>
        <v>0</v>
      </c>
      <c r="V371" s="202">
        <f t="shared" si="41"/>
        <v>0</v>
      </c>
      <c r="W371" s="202">
        <f t="shared" si="42"/>
        <v>0</v>
      </c>
      <c r="X371" s="202">
        <f t="shared" si="43"/>
        <v>35000</v>
      </c>
      <c r="Y371" s="191" t="s">
        <v>646</v>
      </c>
      <c r="Z371" s="210" t="str">
        <f>IF(Y371&gt;0,INDEX([13]KPI!$B$2:$B$61, MATCH(Y371,[13]KPI!$A$2:$A$61, 0)),"Enter KPI Reference No. to the left")</f>
        <v>Primary schools at level three or above classification</v>
      </c>
      <c r="AA371" s="191" t="s">
        <v>3328</v>
      </c>
      <c r="AB371" s="206" t="s">
        <v>769</v>
      </c>
      <c r="AC371" s="138"/>
    </row>
    <row r="372" spans="1:29" s="187" customFormat="1" ht="72" x14ac:dyDescent="0.2">
      <c r="A372" s="177">
        <v>370</v>
      </c>
      <c r="B372" s="190">
        <v>2</v>
      </c>
      <c r="C372" s="178" t="str">
        <f>IF(COUNTIF(Components!$E$4:$E$989,B372)&gt;0,INDEX(Components!$G$4:$G$989, MATCH(B372,Components!$E$4:$E$989, 0)),"Enter valid code to the left")</f>
        <v>General education quality</v>
      </c>
      <c r="D372" s="190">
        <v>3</v>
      </c>
      <c r="E372" s="178" t="str">
        <f t="array" ref="E372">IF(COUNTIFS(Components!$F$4:$F$989,D372,Components!$B$4:$B$989,B372)&gt;0,INDEX(Components!$G$4:$G$989, MATCH(B372&amp;D372,Components!$B$4:$B$989&amp;Components!$F$4:$F$989,0),0),"Enter the component code on the left")</f>
        <v>School Improvement Plan (SIP)</v>
      </c>
      <c r="F372" s="190">
        <v>2</v>
      </c>
      <c r="G372" s="178" t="str">
        <f t="array" ref="G372">IF(COUNTIFS(Components!$H$4:$H$989,F372, Components!$C$4:$C$989,D372,Components!$B$4:$B$989,B372)&gt;0,INDEX(Components!$I$4:$I$989, MATCH(B372&amp;D372&amp;F372,Components!$B$4:$B$989&amp;Components!$C$4:$C$989&amp;Components!$H$4:$H$989,0),0),"")</f>
        <v>school environment</v>
      </c>
      <c r="H372" s="141" t="s">
        <v>1847</v>
      </c>
      <c r="I372" s="138" t="s">
        <v>1856</v>
      </c>
      <c r="J372" s="141" t="s">
        <v>1797</v>
      </c>
      <c r="K372" s="141" t="s">
        <v>1714</v>
      </c>
      <c r="L372" s="181">
        <v>50</v>
      </c>
      <c r="M372" s="181"/>
      <c r="N372" s="181"/>
      <c r="O372" s="181"/>
      <c r="P372" s="181"/>
      <c r="Q372" s="202">
        <f t="shared" si="37"/>
        <v>50</v>
      </c>
      <c r="R372" s="206">
        <v>4566</v>
      </c>
      <c r="S372" s="202">
        <f t="shared" si="38"/>
        <v>228300</v>
      </c>
      <c r="T372" s="202">
        <f t="shared" si="39"/>
        <v>0</v>
      </c>
      <c r="U372" s="202">
        <f t="shared" si="40"/>
        <v>0</v>
      </c>
      <c r="V372" s="202">
        <f t="shared" si="41"/>
        <v>0</v>
      </c>
      <c r="W372" s="202">
        <f t="shared" si="42"/>
        <v>0</v>
      </c>
      <c r="X372" s="202">
        <f t="shared" si="43"/>
        <v>228300</v>
      </c>
      <c r="Y372" s="191" t="s">
        <v>646</v>
      </c>
      <c r="Z372" s="210" t="str">
        <f>IF(Y372&gt;0,INDEX([13]KPI!$B$2:$B$61, MATCH(Y372,[13]KPI!$A$2:$A$61, 0)),"Enter KPI Reference No. to the left")</f>
        <v>Primary schools at level three or above classification</v>
      </c>
      <c r="AA372" s="191" t="s">
        <v>3328</v>
      </c>
      <c r="AB372" s="206" t="s">
        <v>3311</v>
      </c>
      <c r="AC372" s="138"/>
    </row>
    <row r="373" spans="1:29" s="187" customFormat="1" ht="72" x14ac:dyDescent="0.2">
      <c r="A373" s="177">
        <v>371</v>
      </c>
      <c r="B373" s="190">
        <v>2</v>
      </c>
      <c r="C373" s="178" t="str">
        <f>IF(COUNTIF(Components!$E$4:$E$989,B373)&gt;0,INDEX(Components!$G$4:$G$989, MATCH(B373,Components!$E$4:$E$989, 0)),"Enter valid code to the left")</f>
        <v>General education quality</v>
      </c>
      <c r="D373" s="190">
        <v>3</v>
      </c>
      <c r="E373" s="178" t="str">
        <f t="array" ref="E373">IF(COUNTIFS(Components!$F$4:$F$989,D373,Components!$B$4:$B$989,B373)&gt;0,INDEX(Components!$G$4:$G$989, MATCH(B373&amp;D373,Components!$B$4:$B$989&amp;Components!$F$4:$F$989,0),0),"Enter the component code on the left")</f>
        <v>School Improvement Plan (SIP)</v>
      </c>
      <c r="F373" s="190">
        <v>2</v>
      </c>
      <c r="G373" s="178" t="str">
        <f t="array" ref="G373">IF(COUNTIFS(Components!$H$4:$H$989,F373, Components!$C$4:$C$989,D373,Components!$B$4:$B$989,B373)&gt;0,INDEX(Components!$I$4:$I$989, MATCH(B373&amp;D373&amp;F373,Components!$B$4:$B$989&amp;Components!$C$4:$C$989&amp;Components!$H$4:$H$989,0),0),"")</f>
        <v>school environment</v>
      </c>
      <c r="H373" s="141" t="s">
        <v>1847</v>
      </c>
      <c r="I373" s="138" t="s">
        <v>1857</v>
      </c>
      <c r="J373" s="141" t="s">
        <v>1797</v>
      </c>
      <c r="K373" s="141" t="s">
        <v>1714</v>
      </c>
      <c r="L373" s="181">
        <v>100</v>
      </c>
      <c r="M373" s="181"/>
      <c r="N373" s="181"/>
      <c r="O373" s="181"/>
      <c r="P373" s="181"/>
      <c r="Q373" s="202">
        <f t="shared" si="37"/>
        <v>100</v>
      </c>
      <c r="R373" s="206">
        <v>4566</v>
      </c>
      <c r="S373" s="202">
        <f t="shared" si="38"/>
        <v>456600</v>
      </c>
      <c r="T373" s="202">
        <f t="shared" si="39"/>
        <v>0</v>
      </c>
      <c r="U373" s="202">
        <f t="shared" si="40"/>
        <v>0</v>
      </c>
      <c r="V373" s="202">
        <f t="shared" si="41"/>
        <v>0</v>
      </c>
      <c r="W373" s="202">
        <f t="shared" si="42"/>
        <v>0</v>
      </c>
      <c r="X373" s="202">
        <f t="shared" si="43"/>
        <v>456600</v>
      </c>
      <c r="Y373" s="191" t="s">
        <v>646</v>
      </c>
      <c r="Z373" s="210" t="str">
        <f>IF(Y373&gt;0,INDEX([13]KPI!$B$2:$B$61, MATCH(Y373,[13]KPI!$A$2:$A$61, 0)),"Enter KPI Reference No. to the left")</f>
        <v>Primary schools at level three or above classification</v>
      </c>
      <c r="AA373" s="191" t="s">
        <v>3328</v>
      </c>
      <c r="AB373" s="206" t="s">
        <v>3311</v>
      </c>
      <c r="AC373" s="138"/>
    </row>
    <row r="374" spans="1:29" s="187" customFormat="1" ht="72" x14ac:dyDescent="0.2">
      <c r="A374" s="177">
        <v>372</v>
      </c>
      <c r="B374" s="190">
        <v>2</v>
      </c>
      <c r="C374" s="178" t="str">
        <f>IF(COUNTIF(Components!$E$4:$E$989,B374)&gt;0,INDEX(Components!$G$4:$G$989, MATCH(B374,Components!$E$4:$E$989, 0)),"Enter valid code to the left")</f>
        <v>General education quality</v>
      </c>
      <c r="D374" s="190">
        <v>3</v>
      </c>
      <c r="E374" s="178" t="str">
        <f t="array" ref="E374">IF(COUNTIFS(Components!$F$4:$F$989,D374,Components!$B$4:$B$989,B374)&gt;0,INDEX(Components!$G$4:$G$989, MATCH(B374&amp;D374,Components!$B$4:$B$989&amp;Components!$F$4:$F$989,0),0),"Enter the component code on the left")</f>
        <v>School Improvement Plan (SIP)</v>
      </c>
      <c r="F374" s="190">
        <v>2</v>
      </c>
      <c r="G374" s="178" t="str">
        <f t="array" ref="G374">IF(COUNTIFS(Components!$H$4:$H$989,F374, Components!$C$4:$C$989,D374,Components!$B$4:$B$989,B374)&gt;0,INDEX(Components!$I$4:$I$989, MATCH(B374&amp;D374&amp;F374,Components!$B$4:$B$989&amp;Components!$C$4:$C$989&amp;Components!$H$4:$H$989,0),0),"")</f>
        <v>school environment</v>
      </c>
      <c r="H374" s="141" t="s">
        <v>1847</v>
      </c>
      <c r="I374" s="138" t="s">
        <v>1858</v>
      </c>
      <c r="J374" s="141" t="s">
        <v>1797</v>
      </c>
      <c r="K374" s="141" t="s">
        <v>1498</v>
      </c>
      <c r="L374" s="181"/>
      <c r="M374" s="181">
        <v>7</v>
      </c>
      <c r="N374" s="181"/>
      <c r="O374" s="181"/>
      <c r="P374" s="181"/>
      <c r="Q374" s="202">
        <f t="shared" si="37"/>
        <v>7</v>
      </c>
      <c r="R374" s="206">
        <v>5000</v>
      </c>
      <c r="S374" s="202">
        <f t="shared" si="38"/>
        <v>0</v>
      </c>
      <c r="T374" s="202">
        <f t="shared" si="39"/>
        <v>35000</v>
      </c>
      <c r="U374" s="202">
        <f t="shared" si="40"/>
        <v>0</v>
      </c>
      <c r="V374" s="202">
        <f t="shared" si="41"/>
        <v>0</v>
      </c>
      <c r="W374" s="202">
        <f t="shared" si="42"/>
        <v>0</v>
      </c>
      <c r="X374" s="202">
        <f t="shared" si="43"/>
        <v>35000</v>
      </c>
      <c r="Y374" s="191" t="s">
        <v>646</v>
      </c>
      <c r="Z374" s="210" t="str">
        <f>IF(Y374&gt;0,INDEX([13]KPI!$B$2:$B$61, MATCH(Y374,[13]KPI!$A$2:$A$61, 0)),"Enter KPI Reference No. to the left")</f>
        <v>Primary schools at level three or above classification</v>
      </c>
      <c r="AA374" s="191" t="s">
        <v>3328</v>
      </c>
      <c r="AB374" s="206" t="s">
        <v>769</v>
      </c>
      <c r="AC374" s="138"/>
    </row>
    <row r="375" spans="1:29" s="187" customFormat="1" ht="72" x14ac:dyDescent="0.2">
      <c r="A375" s="177">
        <v>373</v>
      </c>
      <c r="B375" s="190">
        <v>2</v>
      </c>
      <c r="C375" s="178" t="str">
        <f>IF(COUNTIF(Components!$E$4:$E$989,B375)&gt;0,INDEX(Components!$G$4:$G$989, MATCH(B375,Components!$E$4:$E$989, 0)),"Enter valid code to the left")</f>
        <v>General education quality</v>
      </c>
      <c r="D375" s="190">
        <v>3</v>
      </c>
      <c r="E375" s="178" t="str">
        <f t="array" ref="E375">IF(COUNTIFS(Components!$F$4:$F$989,D375,Components!$B$4:$B$989,B375)&gt;0,INDEX(Components!$G$4:$G$989, MATCH(B375&amp;D375,Components!$B$4:$B$989&amp;Components!$F$4:$F$989,0),0),"Enter the component code on the left")</f>
        <v>School Improvement Plan (SIP)</v>
      </c>
      <c r="F375" s="190">
        <v>3</v>
      </c>
      <c r="G375" s="178" t="str">
        <f t="array" ref="G375">IF(COUNTIFS(Components!$H$4:$H$989,F375, Components!$C$4:$C$989,D375,Components!$B$4:$B$989,B375)&gt;0,INDEX(Components!$I$4:$I$989, MATCH(B375&amp;D375&amp;F375,Components!$B$4:$B$989&amp;Components!$C$4:$C$989&amp;Components!$H$4:$H$989,0),0),"")</f>
        <v>teaching and learning</v>
      </c>
      <c r="H375" s="141" t="s">
        <v>1859</v>
      </c>
      <c r="I375" s="138" t="s">
        <v>1860</v>
      </c>
      <c r="J375" s="141" t="s">
        <v>1861</v>
      </c>
      <c r="K375" s="141" t="s">
        <v>1714</v>
      </c>
      <c r="L375" s="181"/>
      <c r="M375" s="181">
        <v>50</v>
      </c>
      <c r="N375" s="181"/>
      <c r="O375" s="181"/>
      <c r="P375" s="181"/>
      <c r="Q375" s="202">
        <f t="shared" si="37"/>
        <v>50</v>
      </c>
      <c r="R375" s="206">
        <v>4566</v>
      </c>
      <c r="S375" s="202">
        <f t="shared" si="38"/>
        <v>0</v>
      </c>
      <c r="T375" s="202">
        <f t="shared" si="39"/>
        <v>228300</v>
      </c>
      <c r="U375" s="202">
        <f t="shared" si="40"/>
        <v>0</v>
      </c>
      <c r="V375" s="202">
        <f t="shared" si="41"/>
        <v>0</v>
      </c>
      <c r="W375" s="202">
        <f t="shared" si="42"/>
        <v>0</v>
      </c>
      <c r="X375" s="202">
        <f t="shared" si="43"/>
        <v>228300</v>
      </c>
      <c r="Y375" s="191" t="s">
        <v>646</v>
      </c>
      <c r="Z375" s="210" t="str">
        <f>IF(Y375&gt;0,INDEX([12]KPI!$B$2:$B$61, MATCH(Y375,[12]KPI!$A$2:$A$61, 0)),"Enter KPI Reference No. to the left")</f>
        <v>Primary schools at level three or above classification</v>
      </c>
      <c r="AA375" s="191" t="s">
        <v>1032</v>
      </c>
      <c r="AB375" s="206" t="s">
        <v>3311</v>
      </c>
      <c r="AC375" s="138"/>
    </row>
    <row r="376" spans="1:29" s="187" customFormat="1" ht="72" x14ac:dyDescent="0.2">
      <c r="A376" s="177">
        <v>374</v>
      </c>
      <c r="B376" s="190">
        <v>2</v>
      </c>
      <c r="C376" s="178" t="str">
        <f>IF(COUNTIF(Components!$E$4:$E$989,B376)&gt;0,INDEX(Components!$G$4:$G$989, MATCH(B376,Components!$E$4:$E$989, 0)),"Enter valid code to the left")</f>
        <v>General education quality</v>
      </c>
      <c r="D376" s="190">
        <v>3</v>
      </c>
      <c r="E376" s="178" t="str">
        <f t="array" ref="E376">IF(COUNTIFS(Components!$F$4:$F$989,D376,Components!$B$4:$B$989,B376)&gt;0,INDEX(Components!$G$4:$G$989, MATCH(B376&amp;D376,Components!$B$4:$B$989&amp;Components!$F$4:$F$989,0),0),"Enter the component code on the left")</f>
        <v>School Improvement Plan (SIP)</v>
      </c>
      <c r="F376" s="190">
        <v>3</v>
      </c>
      <c r="G376" s="178" t="str">
        <f t="array" ref="G376">IF(COUNTIFS(Components!$H$4:$H$989,F376, Components!$C$4:$C$989,D376,Components!$B$4:$B$989,B376)&gt;0,INDEX(Components!$I$4:$I$989, MATCH(B376&amp;D376&amp;F376,Components!$B$4:$B$989&amp;Components!$C$4:$C$989&amp;Components!$H$4:$H$989,0),0),"")</f>
        <v>teaching and learning</v>
      </c>
      <c r="H376" s="141" t="s">
        <v>1862</v>
      </c>
      <c r="I376" s="138" t="s">
        <v>1863</v>
      </c>
      <c r="J376" s="141" t="s">
        <v>1861</v>
      </c>
      <c r="K376" s="141" t="s">
        <v>1864</v>
      </c>
      <c r="L376" s="181"/>
      <c r="M376" s="181">
        <v>550</v>
      </c>
      <c r="N376" s="181">
        <v>550</v>
      </c>
      <c r="O376" s="181">
        <v>550</v>
      </c>
      <c r="P376" s="181">
        <v>550</v>
      </c>
      <c r="Q376" s="202">
        <f t="shared" si="37"/>
        <v>2200</v>
      </c>
      <c r="R376" s="206">
        <v>3566</v>
      </c>
      <c r="S376" s="202">
        <f t="shared" si="38"/>
        <v>0</v>
      </c>
      <c r="T376" s="202">
        <f t="shared" si="39"/>
        <v>1961300</v>
      </c>
      <c r="U376" s="202">
        <f t="shared" si="40"/>
        <v>1961300</v>
      </c>
      <c r="V376" s="202">
        <f t="shared" si="41"/>
        <v>1961300</v>
      </c>
      <c r="W376" s="202">
        <f t="shared" si="42"/>
        <v>1961300</v>
      </c>
      <c r="X376" s="202">
        <f t="shared" si="43"/>
        <v>7845200</v>
      </c>
      <c r="Y376" s="191" t="s">
        <v>646</v>
      </c>
      <c r="Z376" s="210" t="str">
        <f>IF(Y376&gt;0,INDEX([12]KPI!$B$2:$B$61, MATCH(Y376,[12]KPI!$A$2:$A$61, 0)),"Enter KPI Reference No. to the left")</f>
        <v>Primary schools at level three or above classification</v>
      </c>
      <c r="AA376" s="191" t="s">
        <v>1032</v>
      </c>
      <c r="AB376" s="206" t="s">
        <v>769</v>
      </c>
      <c r="AC376" s="138"/>
    </row>
    <row r="377" spans="1:29" s="187" customFormat="1" ht="72" x14ac:dyDescent="0.2">
      <c r="A377" s="177">
        <v>375</v>
      </c>
      <c r="B377" s="190">
        <v>2</v>
      </c>
      <c r="C377" s="178" t="str">
        <f>IF(COUNTIF(Components!$E$4:$E$989,B377)&gt;0,INDEX(Components!$G$4:$G$989, MATCH(B377,Components!$E$4:$E$989, 0)),"Enter valid code to the left")</f>
        <v>General education quality</v>
      </c>
      <c r="D377" s="190">
        <v>3</v>
      </c>
      <c r="E377" s="178" t="str">
        <f t="array" ref="E377">IF(COUNTIFS(Components!$F$4:$F$989,D377,Components!$B$4:$B$989,B377)&gt;0,INDEX(Components!$G$4:$G$989, MATCH(B377&amp;D377,Components!$B$4:$B$989&amp;Components!$F$4:$F$989,0),0),"Enter the component code on the left")</f>
        <v>School Improvement Plan (SIP)</v>
      </c>
      <c r="F377" s="190">
        <v>3</v>
      </c>
      <c r="G377" s="178" t="str">
        <f t="array" ref="G377">IF(COUNTIFS(Components!$H$4:$H$989,F377, Components!$C$4:$C$989,D377,Components!$B$4:$B$989,B377)&gt;0,INDEX(Components!$I$4:$I$989, MATCH(B377&amp;D377&amp;F377,Components!$B$4:$B$989&amp;Components!$C$4:$C$989&amp;Components!$H$4:$H$989,0),0),"")</f>
        <v>teaching and learning</v>
      </c>
      <c r="H377" s="141" t="s">
        <v>1862</v>
      </c>
      <c r="I377" s="138" t="s">
        <v>1865</v>
      </c>
      <c r="J377" s="141" t="s">
        <v>1797</v>
      </c>
      <c r="K377" s="141" t="s">
        <v>1866</v>
      </c>
      <c r="L377" s="181"/>
      <c r="M377" s="181">
        <v>60</v>
      </c>
      <c r="N377" s="181"/>
      <c r="O377" s="181"/>
      <c r="P377" s="181"/>
      <c r="Q377" s="202">
        <f t="shared" si="37"/>
        <v>60</v>
      </c>
      <c r="R377" s="206">
        <v>4566</v>
      </c>
      <c r="S377" s="202">
        <f t="shared" si="38"/>
        <v>0</v>
      </c>
      <c r="T377" s="202">
        <f t="shared" si="39"/>
        <v>273960</v>
      </c>
      <c r="U377" s="202">
        <f t="shared" si="40"/>
        <v>0</v>
      </c>
      <c r="V377" s="202">
        <f t="shared" si="41"/>
        <v>0</v>
      </c>
      <c r="W377" s="202">
        <f t="shared" si="42"/>
        <v>0</v>
      </c>
      <c r="X377" s="202">
        <f t="shared" si="43"/>
        <v>273960</v>
      </c>
      <c r="Y377" s="191" t="s">
        <v>646</v>
      </c>
      <c r="Z377" s="210" t="str">
        <f>IF(Y377&gt;0,INDEX([12]KPI!$B$2:$B$61, MATCH(Y377,[12]KPI!$A$2:$A$61, 0)),"Enter KPI Reference No. to the left")</f>
        <v>Primary schools at level three or above classification</v>
      </c>
      <c r="AA377" s="191" t="s">
        <v>1032</v>
      </c>
      <c r="AB377" s="206" t="s">
        <v>3311</v>
      </c>
      <c r="AC377" s="138"/>
    </row>
    <row r="378" spans="1:29" s="187" customFormat="1" ht="72" x14ac:dyDescent="0.2">
      <c r="A378" s="177">
        <v>376</v>
      </c>
      <c r="B378" s="190">
        <v>2</v>
      </c>
      <c r="C378" s="178" t="str">
        <f>IF(COUNTIF(Components!$E$4:$E$989,B378)&gt;0,INDEX(Components!$G$4:$G$989, MATCH(B378,Components!$E$4:$E$989, 0)),"Enter valid code to the left")</f>
        <v>General education quality</v>
      </c>
      <c r="D378" s="190">
        <v>3</v>
      </c>
      <c r="E378" s="178" t="str">
        <f t="array" ref="E378">IF(COUNTIFS(Components!$F$4:$F$989,D378,Components!$B$4:$B$989,B378)&gt;0,INDEX(Components!$G$4:$G$989, MATCH(B378&amp;D378,Components!$B$4:$B$989&amp;Components!$F$4:$F$989,0),0),"Enter the component code on the left")</f>
        <v>School Improvement Plan (SIP)</v>
      </c>
      <c r="F378" s="190">
        <v>3</v>
      </c>
      <c r="G378" s="178" t="str">
        <f t="array" ref="G378">IF(COUNTIFS(Components!$H$4:$H$989,F378, Components!$C$4:$C$989,D378,Components!$B$4:$B$989,B378)&gt;0,INDEX(Components!$I$4:$I$989, MATCH(B378&amp;D378&amp;F378,Components!$B$4:$B$989&amp;Components!$C$4:$C$989&amp;Components!$H$4:$H$989,0),0),"")</f>
        <v>teaching and learning</v>
      </c>
      <c r="H378" s="141" t="s">
        <v>1862</v>
      </c>
      <c r="I378" s="138" t="s">
        <v>1865</v>
      </c>
      <c r="J378" s="141" t="s">
        <v>1797</v>
      </c>
      <c r="K378" s="141" t="s">
        <v>1866</v>
      </c>
      <c r="L378" s="181"/>
      <c r="M378" s="181">
        <v>660</v>
      </c>
      <c r="N378" s="181"/>
      <c r="O378" s="181"/>
      <c r="P378" s="181"/>
      <c r="Q378" s="202">
        <f t="shared" si="37"/>
        <v>660</v>
      </c>
      <c r="R378" s="206">
        <v>3566</v>
      </c>
      <c r="S378" s="202">
        <f t="shared" si="38"/>
        <v>0</v>
      </c>
      <c r="T378" s="202">
        <f t="shared" si="39"/>
        <v>2353560</v>
      </c>
      <c r="U378" s="202">
        <f t="shared" si="40"/>
        <v>0</v>
      </c>
      <c r="V378" s="202">
        <f t="shared" si="41"/>
        <v>0</v>
      </c>
      <c r="W378" s="202">
        <f t="shared" si="42"/>
        <v>0</v>
      </c>
      <c r="X378" s="202">
        <f t="shared" si="43"/>
        <v>2353560</v>
      </c>
      <c r="Y378" s="191" t="s">
        <v>646</v>
      </c>
      <c r="Z378" s="210" t="str">
        <f>IF(Y378&gt;0,INDEX([12]KPI!$B$2:$B$61, MATCH(Y378,[12]KPI!$A$2:$A$61, 0)),"Enter KPI Reference No. to the left")</f>
        <v>Primary schools at level three or above classification</v>
      </c>
      <c r="AA378" s="191" t="s">
        <v>1032</v>
      </c>
      <c r="AB378" s="206" t="s">
        <v>769</v>
      </c>
      <c r="AC378" s="138"/>
    </row>
    <row r="379" spans="1:29" s="187" customFormat="1" ht="72" x14ac:dyDescent="0.2">
      <c r="A379" s="177">
        <v>377</v>
      </c>
      <c r="B379" s="190">
        <v>2</v>
      </c>
      <c r="C379" s="178" t="str">
        <f>IF(COUNTIF(Components!$E$4:$E$989,B379)&gt;0,INDEX(Components!$G$4:$G$989, MATCH(B379,Components!$E$4:$E$989, 0)),"Enter valid code to the left")</f>
        <v>General education quality</v>
      </c>
      <c r="D379" s="190">
        <v>3</v>
      </c>
      <c r="E379" s="178" t="str">
        <f t="array" ref="E379">IF(COUNTIFS(Components!$F$4:$F$989,D379,Components!$B$4:$B$989,B379)&gt;0,INDEX(Components!$G$4:$G$989, MATCH(B379&amp;D379,Components!$B$4:$B$989&amp;Components!$F$4:$F$989,0),0),"Enter the component code on the left")</f>
        <v>School Improvement Plan (SIP)</v>
      </c>
      <c r="F379" s="190">
        <v>3</v>
      </c>
      <c r="G379" s="178" t="str">
        <f t="array" ref="G379">IF(COUNTIFS(Components!$H$4:$H$989,F379, Components!$C$4:$C$989,D379,Components!$B$4:$B$989,B379)&gt;0,INDEX(Components!$I$4:$I$989, MATCH(B379&amp;D379&amp;F379,Components!$B$4:$B$989&amp;Components!$C$4:$C$989&amp;Components!$H$4:$H$989,0),0),"")</f>
        <v>teaching and learning</v>
      </c>
      <c r="H379" s="141" t="s">
        <v>1862</v>
      </c>
      <c r="I379" s="138" t="s">
        <v>1867</v>
      </c>
      <c r="J379" s="141" t="s">
        <v>1797</v>
      </c>
      <c r="K379" s="141" t="s">
        <v>1726</v>
      </c>
      <c r="L379" s="181"/>
      <c r="M379" s="181">
        <v>2645</v>
      </c>
      <c r="N379" s="181">
        <v>2645</v>
      </c>
      <c r="O379" s="181">
        <v>2645</v>
      </c>
      <c r="P379" s="181">
        <v>2645</v>
      </c>
      <c r="Q379" s="202">
        <f t="shared" si="37"/>
        <v>10580</v>
      </c>
      <c r="R379" s="206">
        <v>15000</v>
      </c>
      <c r="S379" s="202">
        <f t="shared" si="38"/>
        <v>0</v>
      </c>
      <c r="T379" s="202">
        <f t="shared" si="39"/>
        <v>39675000</v>
      </c>
      <c r="U379" s="202">
        <f t="shared" si="40"/>
        <v>39675000</v>
      </c>
      <c r="V379" s="202">
        <f t="shared" si="41"/>
        <v>39675000</v>
      </c>
      <c r="W379" s="202">
        <f t="shared" si="42"/>
        <v>39675000</v>
      </c>
      <c r="X379" s="202">
        <f t="shared" si="43"/>
        <v>158700000</v>
      </c>
      <c r="Y379" s="191" t="s">
        <v>646</v>
      </c>
      <c r="Z379" s="210" t="str">
        <f>IF(Y379&gt;0,INDEX([12]KPI!$B$2:$B$61, MATCH(Y379,[12]KPI!$A$2:$A$61, 0)),"Enter KPI Reference No. to the left")</f>
        <v>Primary schools at level three or above classification</v>
      </c>
      <c r="AA379" s="191" t="s">
        <v>1032</v>
      </c>
      <c r="AB379" s="206" t="s">
        <v>769</v>
      </c>
      <c r="AC379" s="138"/>
    </row>
    <row r="380" spans="1:29" s="187" customFormat="1" ht="72" x14ac:dyDescent="0.2">
      <c r="A380" s="177">
        <v>378</v>
      </c>
      <c r="B380" s="190">
        <v>2</v>
      </c>
      <c r="C380" s="178" t="str">
        <f>IF(COUNTIF(Components!$E$4:$E$989,B380)&gt;0,INDEX(Components!$G$4:$G$989, MATCH(B380,Components!$E$4:$E$989, 0)),"Enter valid code to the left")</f>
        <v>General education quality</v>
      </c>
      <c r="D380" s="190">
        <v>3</v>
      </c>
      <c r="E380" s="178" t="str">
        <f t="array" ref="E380">IF(COUNTIFS(Components!$F$4:$F$989,D380,Components!$B$4:$B$989,B380)&gt;0,INDEX(Components!$G$4:$G$989, MATCH(B380&amp;D380,Components!$B$4:$B$989&amp;Components!$F$4:$F$989,0),0),"Enter the component code on the left")</f>
        <v>School Improvement Plan (SIP)</v>
      </c>
      <c r="F380" s="190">
        <v>3</v>
      </c>
      <c r="G380" s="178" t="str">
        <f t="array" ref="G380">IF(COUNTIFS(Components!$H$4:$H$989,F380, Components!$C$4:$C$989,D380,Components!$B$4:$B$989,B380)&gt;0,INDEX(Components!$I$4:$I$989, MATCH(B380&amp;D380&amp;F380,Components!$B$4:$B$989&amp;Components!$C$4:$C$989&amp;Components!$H$4:$H$989,0),0),"")</f>
        <v>teaching and learning</v>
      </c>
      <c r="H380" s="141" t="s">
        <v>1862</v>
      </c>
      <c r="I380" s="138" t="s">
        <v>1868</v>
      </c>
      <c r="J380" s="141" t="s">
        <v>1797</v>
      </c>
      <c r="K380" s="141" t="s">
        <v>1869</v>
      </c>
      <c r="L380" s="181">
        <v>1203745493</v>
      </c>
      <c r="M380" s="181">
        <v>1256368036</v>
      </c>
      <c r="N380" s="181">
        <v>1317371764</v>
      </c>
      <c r="O380" s="181">
        <v>1383589838</v>
      </c>
      <c r="P380" s="181">
        <v>1451471651</v>
      </c>
      <c r="Q380" s="202">
        <f t="shared" si="37"/>
        <v>6612546782</v>
      </c>
      <c r="R380" s="206">
        <v>1</v>
      </c>
      <c r="S380" s="202">
        <f t="shared" si="38"/>
        <v>1203745493</v>
      </c>
      <c r="T380" s="202">
        <f t="shared" si="39"/>
        <v>1256368036</v>
      </c>
      <c r="U380" s="202">
        <f t="shared" si="40"/>
        <v>1317371764</v>
      </c>
      <c r="V380" s="202">
        <f t="shared" si="41"/>
        <v>1383589838</v>
      </c>
      <c r="W380" s="202">
        <f t="shared" si="42"/>
        <v>1451471651</v>
      </c>
      <c r="X380" s="202">
        <f t="shared" si="43"/>
        <v>6612546782</v>
      </c>
      <c r="Y380" s="191" t="s">
        <v>646</v>
      </c>
      <c r="Z380" s="210" t="str">
        <f>IF(Y380&gt;0,INDEX([12]KPI!$B$2:$B$61, MATCH(Y380,[12]KPI!$A$2:$A$61, 0)),"Enter KPI Reference No. to the left")</f>
        <v>Primary schools at level three or above classification</v>
      </c>
      <c r="AA380" s="189" t="s">
        <v>3267</v>
      </c>
      <c r="AB380" s="206" t="s">
        <v>3311</v>
      </c>
      <c r="AC380" s="138" t="s">
        <v>3272</v>
      </c>
    </row>
    <row r="381" spans="1:29" s="187" customFormat="1" ht="72" x14ac:dyDescent="0.2">
      <c r="A381" s="177">
        <v>379</v>
      </c>
      <c r="B381" s="190">
        <v>2</v>
      </c>
      <c r="C381" s="178" t="str">
        <f>IF(COUNTIF(Components!$E$4:$E$989,B381)&gt;0,INDEX(Components!$G$4:$G$989, MATCH(B381,Components!$E$4:$E$989, 0)),"Enter valid code to the left")</f>
        <v>General education quality</v>
      </c>
      <c r="D381" s="190">
        <v>3</v>
      </c>
      <c r="E381" s="178" t="str">
        <f t="array" ref="E381">IF(COUNTIFS(Components!$F$4:$F$989,D381,Components!$B$4:$B$989,B381)&gt;0,INDEX(Components!$G$4:$G$989, MATCH(B381&amp;D381,Components!$B$4:$B$989&amp;Components!$F$4:$F$989,0),0),"Enter the component code on the left")</f>
        <v>School Improvement Plan (SIP)</v>
      </c>
      <c r="F381" s="190">
        <v>3</v>
      </c>
      <c r="G381" s="178" t="str">
        <f t="array" ref="G381">IF(COUNTIFS(Components!$H$4:$H$989,F381, Components!$C$4:$C$989,D381,Components!$B$4:$B$989,B381)&gt;0,INDEX(Components!$I$4:$I$989, MATCH(B381&amp;D381&amp;F381,Components!$B$4:$B$989&amp;Components!$C$4:$C$989&amp;Components!$H$4:$H$989,0),0),"")</f>
        <v>teaching and learning</v>
      </c>
      <c r="H381" s="141" t="s">
        <v>1862</v>
      </c>
      <c r="I381" s="138" t="s">
        <v>1870</v>
      </c>
      <c r="J381" s="141" t="s">
        <v>1797</v>
      </c>
      <c r="K381" s="141" t="s">
        <v>1714</v>
      </c>
      <c r="L381" s="181"/>
      <c r="M381" s="181">
        <v>60</v>
      </c>
      <c r="N381" s="181"/>
      <c r="O381" s="181"/>
      <c r="P381" s="181"/>
      <c r="Q381" s="202">
        <f t="shared" si="37"/>
        <v>60</v>
      </c>
      <c r="R381" s="206">
        <v>4566</v>
      </c>
      <c r="S381" s="202">
        <f t="shared" si="38"/>
        <v>0</v>
      </c>
      <c r="T381" s="202">
        <f t="shared" si="39"/>
        <v>273960</v>
      </c>
      <c r="U381" s="202">
        <f t="shared" si="40"/>
        <v>0</v>
      </c>
      <c r="V381" s="202">
        <f t="shared" si="41"/>
        <v>0</v>
      </c>
      <c r="W381" s="202">
        <f t="shared" si="42"/>
        <v>0</v>
      </c>
      <c r="X381" s="202">
        <f t="shared" si="43"/>
        <v>273960</v>
      </c>
      <c r="Y381" s="191" t="s">
        <v>646</v>
      </c>
      <c r="Z381" s="210" t="str">
        <f>IF(Y381&gt;0,INDEX([12]KPI!$B$2:$B$61, MATCH(Y381,[12]KPI!$A$2:$A$61, 0)),"Enter KPI Reference No. to the left")</f>
        <v>Primary schools at level three or above classification</v>
      </c>
      <c r="AA381" s="189" t="s">
        <v>3267</v>
      </c>
      <c r="AB381" s="206" t="s">
        <v>3311</v>
      </c>
      <c r="AC381" s="138"/>
    </row>
    <row r="382" spans="1:29" s="187" customFormat="1" ht="72" x14ac:dyDescent="0.2">
      <c r="A382" s="177">
        <v>380</v>
      </c>
      <c r="B382" s="190">
        <v>2</v>
      </c>
      <c r="C382" s="178" t="str">
        <f>IF(COUNTIF(Components!$E$4:$E$989,B382)&gt;0,INDEX(Components!$G$4:$G$989, MATCH(B382,Components!$E$4:$E$989, 0)),"Enter valid code to the left")</f>
        <v>General education quality</v>
      </c>
      <c r="D382" s="190">
        <v>3</v>
      </c>
      <c r="E382" s="178" t="str">
        <f t="array" ref="E382">IF(COUNTIFS(Components!$F$4:$F$989,D382,Components!$B$4:$B$989,B382)&gt;0,INDEX(Components!$G$4:$G$989, MATCH(B382&amp;D382,Components!$B$4:$B$989&amp;Components!$F$4:$F$989,0),0),"Enter the component code on the left")</f>
        <v>School Improvement Plan (SIP)</v>
      </c>
      <c r="F382" s="190">
        <v>3</v>
      </c>
      <c r="G382" s="178" t="str">
        <f t="array" ref="G382">IF(COUNTIFS(Components!$H$4:$H$989,F382, Components!$C$4:$C$989,D382,Components!$B$4:$B$989,B382)&gt;0,INDEX(Components!$I$4:$I$989, MATCH(B382&amp;D382&amp;F382,Components!$B$4:$B$989&amp;Components!$C$4:$C$989&amp;Components!$H$4:$H$989,0),0),"")</f>
        <v>teaching and learning</v>
      </c>
      <c r="H382" s="141" t="s">
        <v>1862</v>
      </c>
      <c r="I382" s="138" t="s">
        <v>1871</v>
      </c>
      <c r="J382" s="141" t="s">
        <v>1797</v>
      </c>
      <c r="K382" s="141" t="s">
        <v>1714</v>
      </c>
      <c r="L382" s="181"/>
      <c r="M382" s="181">
        <v>110</v>
      </c>
      <c r="N382" s="181"/>
      <c r="O382" s="181"/>
      <c r="P382" s="181"/>
      <c r="Q382" s="202">
        <f t="shared" si="37"/>
        <v>110</v>
      </c>
      <c r="R382" s="206">
        <v>4566</v>
      </c>
      <c r="S382" s="202">
        <f t="shared" si="38"/>
        <v>0</v>
      </c>
      <c r="T382" s="202">
        <f t="shared" si="39"/>
        <v>502260</v>
      </c>
      <c r="U382" s="202">
        <f t="shared" si="40"/>
        <v>0</v>
      </c>
      <c r="V382" s="202">
        <f t="shared" si="41"/>
        <v>0</v>
      </c>
      <c r="W382" s="202">
        <f t="shared" si="42"/>
        <v>0</v>
      </c>
      <c r="X382" s="202">
        <f t="shared" si="43"/>
        <v>502260</v>
      </c>
      <c r="Y382" s="191" t="s">
        <v>646</v>
      </c>
      <c r="Z382" s="210" t="str">
        <f>IF(Y382&gt;0,INDEX([12]KPI!$B$2:$B$61, MATCH(Y382,[12]KPI!$A$2:$A$61, 0)),"Enter KPI Reference No. to the left")</f>
        <v>Primary schools at level three or above classification</v>
      </c>
      <c r="AA382" s="189" t="s">
        <v>3267</v>
      </c>
      <c r="AB382" s="206" t="s">
        <v>3311</v>
      </c>
      <c r="AC382" s="138"/>
    </row>
    <row r="383" spans="1:29" s="187" customFormat="1" ht="72" x14ac:dyDescent="0.2">
      <c r="A383" s="177">
        <v>381</v>
      </c>
      <c r="B383" s="190">
        <v>2</v>
      </c>
      <c r="C383" s="178" t="str">
        <f>IF(COUNTIF(Components!$E$4:$E$989,B383)&gt;0,INDEX(Components!$G$4:$G$989, MATCH(B383,Components!$E$4:$E$989, 0)),"Enter valid code to the left")</f>
        <v>General education quality</v>
      </c>
      <c r="D383" s="190">
        <v>3</v>
      </c>
      <c r="E383" s="178" t="str">
        <f t="array" ref="E383">IF(COUNTIFS(Components!$F$4:$F$989,D383,Components!$B$4:$B$989,B383)&gt;0,INDEX(Components!$G$4:$G$989, MATCH(B383&amp;D383,Components!$B$4:$B$989&amp;Components!$F$4:$F$989,0),0),"Enter the component code on the left")</f>
        <v>School Improvement Plan (SIP)</v>
      </c>
      <c r="F383" s="190">
        <v>3</v>
      </c>
      <c r="G383" s="178" t="str">
        <f t="array" ref="G383">IF(COUNTIFS(Components!$H$4:$H$989,F383, Components!$C$4:$C$989,D383,Components!$B$4:$B$989,B383)&gt;0,INDEX(Components!$I$4:$I$989, MATCH(B383&amp;D383&amp;F383,Components!$B$4:$B$989&amp;Components!$C$4:$C$989&amp;Components!$H$4:$H$989,0),0),"")</f>
        <v>teaching and learning</v>
      </c>
      <c r="H383" s="141" t="s">
        <v>1862</v>
      </c>
      <c r="I383" s="138" t="s">
        <v>1872</v>
      </c>
      <c r="J383" s="141" t="s">
        <v>1797</v>
      </c>
      <c r="K383" s="141" t="s">
        <v>1869</v>
      </c>
      <c r="L383" s="181"/>
      <c r="M383" s="181">
        <v>2000000</v>
      </c>
      <c r="N383" s="181">
        <v>2000000</v>
      </c>
      <c r="O383" s="181">
        <v>2000000</v>
      </c>
      <c r="P383" s="181">
        <v>2000000</v>
      </c>
      <c r="Q383" s="202">
        <f t="shared" si="37"/>
        <v>8000000</v>
      </c>
      <c r="R383" s="206">
        <v>1</v>
      </c>
      <c r="S383" s="202">
        <f t="shared" si="38"/>
        <v>0</v>
      </c>
      <c r="T383" s="202">
        <f t="shared" si="39"/>
        <v>2000000</v>
      </c>
      <c r="U383" s="202">
        <f t="shared" si="40"/>
        <v>2000000</v>
      </c>
      <c r="V383" s="202">
        <f t="shared" si="41"/>
        <v>2000000</v>
      </c>
      <c r="W383" s="202">
        <f t="shared" si="42"/>
        <v>2000000</v>
      </c>
      <c r="X383" s="202">
        <f t="shared" si="43"/>
        <v>8000000</v>
      </c>
      <c r="Y383" s="191" t="s">
        <v>646</v>
      </c>
      <c r="Z383" s="210" t="str">
        <f>IF(Y383&gt;0,INDEX([12]KPI!$B$2:$B$61, MATCH(Y383,[12]KPI!$A$2:$A$61, 0)),"Enter KPI Reference No. to the left")</f>
        <v>Primary schools at level three or above classification</v>
      </c>
      <c r="AA383" s="189" t="s">
        <v>3267</v>
      </c>
      <c r="AB383" s="206" t="s">
        <v>3311</v>
      </c>
      <c r="AC383" s="138" t="s">
        <v>3272</v>
      </c>
    </row>
    <row r="384" spans="1:29" s="187" customFormat="1" ht="72" x14ac:dyDescent="0.2">
      <c r="A384" s="177">
        <v>382</v>
      </c>
      <c r="B384" s="190">
        <v>2</v>
      </c>
      <c r="C384" s="178" t="str">
        <f>IF(COUNTIF(Components!$E$4:$E$989,B384)&gt;0,INDEX(Components!$G$4:$G$989, MATCH(B384,Components!$E$4:$E$989, 0)),"Enter valid code to the left")</f>
        <v>General education quality</v>
      </c>
      <c r="D384" s="190">
        <v>3</v>
      </c>
      <c r="E384" s="178" t="str">
        <f t="array" ref="E384">IF(COUNTIFS(Components!$F$4:$F$989,D384,Components!$B$4:$B$989,B384)&gt;0,INDEX(Components!$G$4:$G$989, MATCH(B384&amp;D384,Components!$B$4:$B$989&amp;Components!$F$4:$F$989,0),0),"Enter the component code on the left")</f>
        <v>School Improvement Plan (SIP)</v>
      </c>
      <c r="F384" s="190">
        <v>3</v>
      </c>
      <c r="G384" s="178" t="str">
        <f t="array" ref="G384">IF(COUNTIFS(Components!$H$4:$H$989,F384, Components!$C$4:$C$989,D384,Components!$B$4:$B$989,B384)&gt;0,INDEX(Components!$I$4:$I$989, MATCH(B384&amp;D384&amp;F384,Components!$B$4:$B$989&amp;Components!$C$4:$C$989&amp;Components!$H$4:$H$989,0),0),"")</f>
        <v>teaching and learning</v>
      </c>
      <c r="H384" s="141" t="s">
        <v>1862</v>
      </c>
      <c r="I384" s="138" t="s">
        <v>1873</v>
      </c>
      <c r="J384" s="141" t="s">
        <v>1874</v>
      </c>
      <c r="K384" s="141" t="s">
        <v>1714</v>
      </c>
      <c r="L384" s="181">
        <v>9</v>
      </c>
      <c r="M384" s="181">
        <v>9</v>
      </c>
      <c r="N384" s="181">
        <v>9</v>
      </c>
      <c r="O384" s="181">
        <v>9</v>
      </c>
      <c r="P384" s="181">
        <v>9</v>
      </c>
      <c r="Q384" s="202">
        <f t="shared" si="37"/>
        <v>45</v>
      </c>
      <c r="R384" s="206">
        <v>6000</v>
      </c>
      <c r="S384" s="202">
        <f t="shared" si="38"/>
        <v>54000</v>
      </c>
      <c r="T384" s="202">
        <f t="shared" si="39"/>
        <v>54000</v>
      </c>
      <c r="U384" s="202">
        <f t="shared" si="40"/>
        <v>54000</v>
      </c>
      <c r="V384" s="202">
        <f t="shared" si="41"/>
        <v>54000</v>
      </c>
      <c r="W384" s="202">
        <f t="shared" si="42"/>
        <v>54000</v>
      </c>
      <c r="X384" s="202">
        <f t="shared" si="43"/>
        <v>270000</v>
      </c>
      <c r="Y384" s="191" t="s">
        <v>646</v>
      </c>
      <c r="Z384" s="210" t="str">
        <f>IF(Y384&gt;0,INDEX([12]KPI!$B$2:$B$61, MATCH(Y384,[12]KPI!$A$2:$A$61, 0)),"Enter KPI Reference No. to the left")</f>
        <v>Primary schools at level three or above classification</v>
      </c>
      <c r="AA384" s="189" t="s">
        <v>3267</v>
      </c>
      <c r="AB384" s="206" t="s">
        <v>3311</v>
      </c>
      <c r="AC384" s="138" t="s">
        <v>1875</v>
      </c>
    </row>
    <row r="385" spans="1:29" s="187" customFormat="1" ht="72" x14ac:dyDescent="0.2">
      <c r="A385" s="177">
        <v>383</v>
      </c>
      <c r="B385" s="190">
        <v>2</v>
      </c>
      <c r="C385" s="178" t="str">
        <f>IF(COUNTIF(Components!$E$4:$E$989,B385)&gt;0,INDEX(Components!$G$4:$G$989, MATCH(B385,Components!$E$4:$E$989, 0)),"Enter valid code to the left")</f>
        <v>General education quality</v>
      </c>
      <c r="D385" s="190">
        <v>3</v>
      </c>
      <c r="E385" s="178" t="str">
        <f t="array" ref="E385">IF(COUNTIFS(Components!$F$4:$F$989,D385,Components!$B$4:$B$989,B385)&gt;0,INDEX(Components!$G$4:$G$989, MATCH(B385&amp;D385,Components!$B$4:$B$989&amp;Components!$F$4:$F$989,0),0),"Enter the component code on the left")</f>
        <v>School Improvement Plan (SIP)</v>
      </c>
      <c r="F385" s="190">
        <v>3</v>
      </c>
      <c r="G385" s="178" t="str">
        <f t="array" ref="G385">IF(COUNTIFS(Components!$H$4:$H$989,F385, Components!$C$4:$C$989,D385,Components!$B$4:$B$989,B385)&gt;0,INDEX(Components!$I$4:$I$989, MATCH(B385&amp;D385&amp;F385,Components!$B$4:$B$989&amp;Components!$C$4:$C$989&amp;Components!$H$4:$H$989,0),0),"")</f>
        <v>teaching and learning</v>
      </c>
      <c r="H385" s="141" t="s">
        <v>1862</v>
      </c>
      <c r="I385" s="138" t="s">
        <v>1873</v>
      </c>
      <c r="J385" s="141" t="s">
        <v>1874</v>
      </c>
      <c r="K385" s="141" t="s">
        <v>1714</v>
      </c>
      <c r="L385" s="181">
        <v>99</v>
      </c>
      <c r="M385" s="181">
        <v>99</v>
      </c>
      <c r="N385" s="181">
        <v>99</v>
      </c>
      <c r="O385" s="181">
        <v>99</v>
      </c>
      <c r="P385" s="181">
        <v>99</v>
      </c>
      <c r="Q385" s="202">
        <f t="shared" si="37"/>
        <v>495</v>
      </c>
      <c r="R385" s="206">
        <v>5000</v>
      </c>
      <c r="S385" s="202">
        <f t="shared" si="38"/>
        <v>495000</v>
      </c>
      <c r="T385" s="202">
        <f t="shared" si="39"/>
        <v>495000</v>
      </c>
      <c r="U385" s="202">
        <f t="shared" si="40"/>
        <v>495000</v>
      </c>
      <c r="V385" s="202">
        <f t="shared" si="41"/>
        <v>495000</v>
      </c>
      <c r="W385" s="202">
        <f t="shared" si="42"/>
        <v>495000</v>
      </c>
      <c r="X385" s="202">
        <f t="shared" si="43"/>
        <v>2475000</v>
      </c>
      <c r="Y385" s="191" t="s">
        <v>646</v>
      </c>
      <c r="Z385" s="210" t="str">
        <f>IF(Y385&gt;0,INDEX([12]KPI!$B$2:$B$61, MATCH(Y385,[12]KPI!$A$2:$A$61, 0)),"Enter KPI Reference No. to the left")</f>
        <v>Primary schools at level three or above classification</v>
      </c>
      <c r="AA385" s="189" t="s">
        <v>3267</v>
      </c>
      <c r="AB385" s="206" t="s">
        <v>769</v>
      </c>
      <c r="AC385" s="138" t="s">
        <v>1875</v>
      </c>
    </row>
    <row r="386" spans="1:29" s="187" customFormat="1" ht="72" x14ac:dyDescent="0.2">
      <c r="A386" s="177">
        <v>384</v>
      </c>
      <c r="B386" s="190">
        <v>2</v>
      </c>
      <c r="C386" s="178" t="str">
        <f>IF(COUNTIF(Components!$E$4:$E$989,B386)&gt;0,INDEX(Components!$G$4:$G$989, MATCH(B386,Components!$E$4:$E$989, 0)),"Enter valid code to the left")</f>
        <v>General education quality</v>
      </c>
      <c r="D386" s="190">
        <v>3</v>
      </c>
      <c r="E386" s="178" t="str">
        <f t="array" ref="E386">IF(COUNTIFS(Components!$F$4:$F$989,D386,Components!$B$4:$B$989,B386)&gt;0,INDEX(Components!$G$4:$G$989, MATCH(B386&amp;D386,Components!$B$4:$B$989&amp;Components!$F$4:$F$989,0),0),"Enter the component code on the left")</f>
        <v>School Improvement Plan (SIP)</v>
      </c>
      <c r="F386" s="190">
        <v>3</v>
      </c>
      <c r="G386" s="178" t="str">
        <f t="array" ref="G386">IF(COUNTIFS(Components!$H$4:$H$989,F386, Components!$C$4:$C$989,D386,Components!$B$4:$B$989,B386)&gt;0,INDEX(Components!$I$4:$I$989, MATCH(B386&amp;D386&amp;F386,Components!$B$4:$B$989&amp;Components!$C$4:$C$989&amp;Components!$H$4:$H$989,0),0),"")</f>
        <v>teaching and learning</v>
      </c>
      <c r="H386" s="141" t="s">
        <v>1862</v>
      </c>
      <c r="I386" s="138" t="s">
        <v>1876</v>
      </c>
      <c r="J386" s="141" t="s">
        <v>1874</v>
      </c>
      <c r="K386" s="141" t="s">
        <v>1877</v>
      </c>
      <c r="L386" s="181"/>
      <c r="M386" s="181">
        <v>50</v>
      </c>
      <c r="N386" s="181">
        <v>50</v>
      </c>
      <c r="O386" s="181">
        <v>50</v>
      </c>
      <c r="P386" s="181">
        <v>50</v>
      </c>
      <c r="Q386" s="202">
        <f t="shared" si="37"/>
        <v>200</v>
      </c>
      <c r="R386" s="206">
        <v>3566</v>
      </c>
      <c r="S386" s="202">
        <f t="shared" si="38"/>
        <v>0</v>
      </c>
      <c r="T386" s="202">
        <f t="shared" si="39"/>
        <v>178300</v>
      </c>
      <c r="U386" s="202">
        <f t="shared" si="40"/>
        <v>178300</v>
      </c>
      <c r="V386" s="202">
        <f t="shared" si="41"/>
        <v>178300</v>
      </c>
      <c r="W386" s="202">
        <f t="shared" si="42"/>
        <v>178300</v>
      </c>
      <c r="X386" s="202">
        <f t="shared" si="43"/>
        <v>713200</v>
      </c>
      <c r="Y386" s="191" t="s">
        <v>646</v>
      </c>
      <c r="Z386" s="210" t="str">
        <f>IF(Y386&gt;0,INDEX([12]KPI!$B$2:$B$61, MATCH(Y386,[12]KPI!$A$2:$A$61, 0)),"Enter KPI Reference No. to the left")</f>
        <v>Primary schools at level three or above classification</v>
      </c>
      <c r="AA386" s="189" t="s">
        <v>3267</v>
      </c>
      <c r="AB386" s="206" t="s">
        <v>3311</v>
      </c>
      <c r="AC386" s="138"/>
    </row>
    <row r="387" spans="1:29" s="187" customFormat="1" ht="72" x14ac:dyDescent="0.2">
      <c r="A387" s="177">
        <v>385</v>
      </c>
      <c r="B387" s="190">
        <v>2</v>
      </c>
      <c r="C387" s="178" t="str">
        <f>IF(COUNTIF(Components!$E$4:$E$989,B387)&gt;0,INDEX(Components!$G$4:$G$989, MATCH(B387,Components!$E$4:$E$989, 0)),"Enter valid code to the left")</f>
        <v>General education quality</v>
      </c>
      <c r="D387" s="190">
        <v>3</v>
      </c>
      <c r="E387" s="178" t="str">
        <f t="array" ref="E387">IF(COUNTIFS(Components!$F$4:$F$989,D387,Components!$B$4:$B$989,B387)&gt;0,INDEX(Components!$G$4:$G$989, MATCH(B387&amp;D387,Components!$B$4:$B$989&amp;Components!$F$4:$F$989,0),0),"Enter the component code on the left")</f>
        <v>School Improvement Plan (SIP)</v>
      </c>
      <c r="F387" s="190">
        <v>3</v>
      </c>
      <c r="G387" s="178" t="str">
        <f t="array" ref="G387">IF(COUNTIFS(Components!$H$4:$H$989,F387, Components!$C$4:$C$989,D387,Components!$B$4:$B$989,B387)&gt;0,INDEX(Components!$I$4:$I$989, MATCH(B387&amp;D387&amp;F387,Components!$B$4:$B$989&amp;Components!$C$4:$C$989&amp;Components!$H$4:$H$989,0),0),"")</f>
        <v>teaching and learning</v>
      </c>
      <c r="H387" s="141" t="s">
        <v>1862</v>
      </c>
      <c r="I387" s="138" t="s">
        <v>1876</v>
      </c>
      <c r="J387" s="141" t="s">
        <v>1874</v>
      </c>
      <c r="K387" s="141" t="s">
        <v>1877</v>
      </c>
      <c r="L387" s="181"/>
      <c r="M387" s="181">
        <v>55</v>
      </c>
      <c r="N387" s="181">
        <v>55</v>
      </c>
      <c r="O387" s="181">
        <v>55</v>
      </c>
      <c r="P387" s="181">
        <v>55</v>
      </c>
      <c r="Q387" s="202">
        <f t="shared" si="37"/>
        <v>220</v>
      </c>
      <c r="R387" s="206">
        <v>3566</v>
      </c>
      <c r="S387" s="202">
        <f t="shared" si="38"/>
        <v>0</v>
      </c>
      <c r="T387" s="202">
        <f t="shared" si="39"/>
        <v>196130</v>
      </c>
      <c r="U387" s="202">
        <f t="shared" si="40"/>
        <v>196130</v>
      </c>
      <c r="V387" s="202">
        <f t="shared" si="41"/>
        <v>196130</v>
      </c>
      <c r="W387" s="202">
        <f t="shared" si="42"/>
        <v>196130</v>
      </c>
      <c r="X387" s="202">
        <f t="shared" si="43"/>
        <v>784520</v>
      </c>
      <c r="Y387" s="191" t="s">
        <v>646</v>
      </c>
      <c r="Z387" s="210" t="str">
        <f>IF(Y387&gt;0,INDEX([12]KPI!$B$2:$B$61, MATCH(Y387,[12]KPI!$A$2:$A$61, 0)),"Enter KPI Reference No. to the left")</f>
        <v>Primary schools at level three or above classification</v>
      </c>
      <c r="AA387" s="189" t="s">
        <v>3267</v>
      </c>
      <c r="AB387" s="206" t="s">
        <v>769</v>
      </c>
      <c r="AC387" s="138"/>
    </row>
    <row r="388" spans="1:29" s="187" customFormat="1" ht="48" x14ac:dyDescent="0.2">
      <c r="A388" s="177">
        <v>386</v>
      </c>
      <c r="B388" s="190">
        <v>2</v>
      </c>
      <c r="C388" s="178" t="str">
        <f>IF(COUNTIF(Components!$E$4:$E$989,B388)&gt;0,INDEX(Components!$G$4:$G$989, MATCH(B388,Components!$E$4:$E$989, 0)),"Enter valid code to the left")</f>
        <v>General education quality</v>
      </c>
      <c r="D388" s="190">
        <v>3</v>
      </c>
      <c r="E388" s="178" t="str">
        <f t="array" ref="E388">IF(COUNTIFS(Components!$F$4:$F$989,D388,Components!$B$4:$B$989,B388)&gt;0,INDEX(Components!$G$4:$G$989, MATCH(B388&amp;D388,Components!$B$4:$B$989&amp;Components!$F$4:$F$989,0),0),"Enter the component code on the left")</f>
        <v>School Improvement Plan (SIP)</v>
      </c>
      <c r="F388" s="190">
        <v>4</v>
      </c>
      <c r="G388" s="178" t="str">
        <f t="array" ref="G388">IF(COUNTIFS(Components!$H$4:$H$989,F388, Components!$C$4:$C$989,D388,Components!$B$4:$B$989,B388)&gt;0,INDEX(Components!$I$4:$I$989, MATCH(B388&amp;D388&amp;F388,Components!$B$4:$B$989&amp;Components!$C$4:$C$989&amp;Components!$H$4:$H$989,0),0),"")</f>
        <v>school leadership</v>
      </c>
      <c r="H388" s="141" t="s">
        <v>1878</v>
      </c>
      <c r="I388" s="138" t="s">
        <v>1879</v>
      </c>
      <c r="J388" s="141" t="s">
        <v>1874</v>
      </c>
      <c r="K388" s="141" t="s">
        <v>1714</v>
      </c>
      <c r="L388" s="181">
        <v>50</v>
      </c>
      <c r="M388" s="181"/>
      <c r="N388" s="181"/>
      <c r="O388" s="181"/>
      <c r="P388" s="181"/>
      <c r="Q388" s="202">
        <f t="shared" ref="Q388:Q451" si="44">L388+M388+N388+O388+P388</f>
        <v>50</v>
      </c>
      <c r="R388" s="206">
        <v>4566</v>
      </c>
      <c r="S388" s="202">
        <f t="shared" ref="S388:S451" si="45">L388*$R388</f>
        <v>228300</v>
      </c>
      <c r="T388" s="202">
        <f t="shared" ref="T388:T451" si="46">M388*$R388</f>
        <v>0</v>
      </c>
      <c r="U388" s="202">
        <f t="shared" ref="U388:U451" si="47">N388*$R388</f>
        <v>0</v>
      </c>
      <c r="V388" s="202">
        <f t="shared" ref="V388:V451" si="48">O388*$R388</f>
        <v>0</v>
      </c>
      <c r="W388" s="202">
        <f t="shared" ref="W388:W451" si="49">P388*$R388</f>
        <v>0</v>
      </c>
      <c r="X388" s="202">
        <f t="shared" si="43"/>
        <v>228300</v>
      </c>
      <c r="Y388" s="191" t="s">
        <v>646</v>
      </c>
      <c r="Z388" s="210" t="str">
        <f>IF(Y388&gt;0,INDEX([12]KPI!$B$2:$B$61, MATCH(Y388,[12]KPI!$A$2:$A$61, 0)),"Enter KPI Reference No. to the left")</f>
        <v>Primary schools at level three or above classification</v>
      </c>
      <c r="AA388" s="191" t="s">
        <v>3267</v>
      </c>
      <c r="AB388" s="206" t="s">
        <v>3311</v>
      </c>
      <c r="AC388" s="138"/>
    </row>
    <row r="389" spans="1:29" s="187" customFormat="1" ht="60" x14ac:dyDescent="0.2">
      <c r="A389" s="177">
        <v>387</v>
      </c>
      <c r="B389" s="190">
        <v>2</v>
      </c>
      <c r="C389" s="178" t="str">
        <f>IF(COUNTIF(Components!$E$4:$E$989,B389)&gt;0,INDEX(Components!$G$4:$G$989, MATCH(B389,Components!$E$4:$E$989, 0)),"Enter valid code to the left")</f>
        <v>General education quality</v>
      </c>
      <c r="D389" s="190">
        <v>3</v>
      </c>
      <c r="E389" s="178" t="str">
        <f t="array" ref="E389">IF(COUNTIFS(Components!$F$4:$F$989,D389,Components!$B$4:$B$989,B389)&gt;0,INDEX(Components!$G$4:$G$989, MATCH(B389&amp;D389,Components!$B$4:$B$989&amp;Components!$F$4:$F$989,0),0),"Enter the component code on the left")</f>
        <v>School Improvement Plan (SIP)</v>
      </c>
      <c r="F389" s="190">
        <v>4</v>
      </c>
      <c r="G389" s="178" t="str">
        <f t="array" ref="G389">IF(COUNTIFS(Components!$H$4:$H$989,F389, Components!$C$4:$C$989,D389,Components!$B$4:$B$989,B389)&gt;0,INDEX(Components!$I$4:$I$989, MATCH(B389&amp;D389&amp;F389,Components!$B$4:$B$989&amp;Components!$C$4:$C$989&amp;Components!$H$4:$H$989,0),0),"")</f>
        <v>school leadership</v>
      </c>
      <c r="H389" s="141" t="s">
        <v>1878</v>
      </c>
      <c r="I389" s="138" t="s">
        <v>1880</v>
      </c>
      <c r="J389" s="141" t="s">
        <v>1881</v>
      </c>
      <c r="K389" s="141" t="s">
        <v>1714</v>
      </c>
      <c r="L389" s="181"/>
      <c r="M389" s="181">
        <v>110</v>
      </c>
      <c r="N389" s="181"/>
      <c r="O389" s="181"/>
      <c r="P389" s="181"/>
      <c r="Q389" s="202">
        <f t="shared" si="44"/>
        <v>110</v>
      </c>
      <c r="R389" s="206">
        <v>4566</v>
      </c>
      <c r="S389" s="202">
        <f t="shared" si="45"/>
        <v>0</v>
      </c>
      <c r="T389" s="202">
        <f t="shared" si="46"/>
        <v>502260</v>
      </c>
      <c r="U389" s="202">
        <f t="shared" si="47"/>
        <v>0</v>
      </c>
      <c r="V389" s="202">
        <f t="shared" si="48"/>
        <v>0</v>
      </c>
      <c r="W389" s="202">
        <f t="shared" si="49"/>
        <v>0</v>
      </c>
      <c r="X389" s="202">
        <f t="shared" si="43"/>
        <v>502260</v>
      </c>
      <c r="Y389" s="191" t="s">
        <v>646</v>
      </c>
      <c r="Z389" s="210" t="str">
        <f>IF(Y389&gt;0,INDEX([12]KPI!$B$2:$B$61, MATCH(Y389,[12]KPI!$A$2:$A$61, 0)),"Enter KPI Reference No. to the left")</f>
        <v>Primary schools at level three or above classification</v>
      </c>
      <c r="AA389" s="191" t="s">
        <v>3267</v>
      </c>
      <c r="AB389" s="206" t="s">
        <v>3311</v>
      </c>
      <c r="AC389" s="138"/>
    </row>
    <row r="390" spans="1:29" s="187" customFormat="1" ht="60" x14ac:dyDescent="0.2">
      <c r="A390" s="177">
        <v>388</v>
      </c>
      <c r="B390" s="190">
        <v>2</v>
      </c>
      <c r="C390" s="178" t="str">
        <f>IF(COUNTIF(Components!$E$4:$E$989,B390)&gt;0,INDEX(Components!$G$4:$G$989, MATCH(B390,Components!$E$4:$E$989, 0)),"Enter valid code to the left")</f>
        <v>General education quality</v>
      </c>
      <c r="D390" s="190">
        <v>3</v>
      </c>
      <c r="E390" s="178" t="str">
        <f t="array" ref="E390">IF(COUNTIFS(Components!$F$4:$F$989,D390,Components!$B$4:$B$989,B390)&gt;0,INDEX(Components!$G$4:$G$989, MATCH(B390&amp;D390,Components!$B$4:$B$989&amp;Components!$F$4:$F$989,0),0),"Enter the component code on the left")</f>
        <v>School Improvement Plan (SIP)</v>
      </c>
      <c r="F390" s="190">
        <v>4</v>
      </c>
      <c r="G390" s="178" t="str">
        <f t="array" ref="G390">IF(COUNTIFS(Components!$H$4:$H$989,F390, Components!$C$4:$C$989,D390,Components!$B$4:$B$989,B390)&gt;0,INDEX(Components!$I$4:$I$989, MATCH(B390&amp;D390&amp;F390,Components!$B$4:$B$989&amp;Components!$C$4:$C$989&amp;Components!$H$4:$H$989,0),0),"")</f>
        <v>school leadership</v>
      </c>
      <c r="H390" s="141" t="s">
        <v>1878</v>
      </c>
      <c r="I390" s="138" t="s">
        <v>1882</v>
      </c>
      <c r="J390" s="141" t="s">
        <v>1881</v>
      </c>
      <c r="K390" s="141" t="s">
        <v>1714</v>
      </c>
      <c r="L390" s="181"/>
      <c r="M390" s="181">
        <v>60</v>
      </c>
      <c r="N390" s="181"/>
      <c r="O390" s="181"/>
      <c r="P390" s="181"/>
      <c r="Q390" s="202">
        <f t="shared" si="44"/>
        <v>60</v>
      </c>
      <c r="R390" s="206">
        <v>4566</v>
      </c>
      <c r="S390" s="202">
        <f t="shared" si="45"/>
        <v>0</v>
      </c>
      <c r="T390" s="202">
        <f t="shared" si="46"/>
        <v>273960</v>
      </c>
      <c r="U390" s="202">
        <f t="shared" si="47"/>
        <v>0</v>
      </c>
      <c r="V390" s="202">
        <f t="shared" si="48"/>
        <v>0</v>
      </c>
      <c r="W390" s="202">
        <f t="shared" si="49"/>
        <v>0</v>
      </c>
      <c r="X390" s="202">
        <f t="shared" si="43"/>
        <v>273960</v>
      </c>
      <c r="Y390" s="191" t="s">
        <v>646</v>
      </c>
      <c r="Z390" s="210" t="str">
        <f>IF(Y390&gt;0,INDEX([12]KPI!$B$2:$B$61, MATCH(Y390,[12]KPI!$A$2:$A$61, 0)),"Enter KPI Reference No. to the left")</f>
        <v>Primary schools at level three or above classification</v>
      </c>
      <c r="AA390" s="191" t="s">
        <v>3267</v>
      </c>
      <c r="AB390" s="206" t="s">
        <v>3311</v>
      </c>
      <c r="AC390" s="138"/>
    </row>
    <row r="391" spans="1:29" s="187" customFormat="1" ht="60" x14ac:dyDescent="0.2">
      <c r="A391" s="177">
        <v>389</v>
      </c>
      <c r="B391" s="190">
        <v>2</v>
      </c>
      <c r="C391" s="178" t="str">
        <f>IF(COUNTIF(Components!$E$4:$E$989,B391)&gt;0,INDEX(Components!$G$4:$G$989, MATCH(B391,Components!$E$4:$E$989, 0)),"Enter valid code to the left")</f>
        <v>General education quality</v>
      </c>
      <c r="D391" s="190">
        <v>3</v>
      </c>
      <c r="E391" s="178" t="str">
        <f t="array" ref="E391">IF(COUNTIFS(Components!$F$4:$F$989,D391,Components!$B$4:$B$989,B391)&gt;0,INDEX(Components!$G$4:$G$989, MATCH(B391&amp;D391,Components!$B$4:$B$989&amp;Components!$F$4:$F$989,0),0),"Enter the component code on the left")</f>
        <v>School Improvement Plan (SIP)</v>
      </c>
      <c r="F391" s="190">
        <v>4</v>
      </c>
      <c r="G391" s="178" t="str">
        <f t="array" ref="G391">IF(COUNTIFS(Components!$H$4:$H$989,F391, Components!$C$4:$C$989,D391,Components!$B$4:$B$989,B391)&gt;0,INDEX(Components!$I$4:$I$989, MATCH(B391&amp;D391&amp;F391,Components!$B$4:$B$989&amp;Components!$C$4:$C$989&amp;Components!$H$4:$H$989,0),0),"")</f>
        <v>school leadership</v>
      </c>
      <c r="H391" s="141" t="s">
        <v>1878</v>
      </c>
      <c r="I391" s="138" t="s">
        <v>1883</v>
      </c>
      <c r="J391" s="141" t="s">
        <v>1881</v>
      </c>
      <c r="K391" s="141" t="s">
        <v>262</v>
      </c>
      <c r="L391" s="181"/>
      <c r="M391" s="181">
        <v>660</v>
      </c>
      <c r="N391" s="181"/>
      <c r="O391" s="181"/>
      <c r="P391" s="181"/>
      <c r="Q391" s="202">
        <f t="shared" si="44"/>
        <v>660</v>
      </c>
      <c r="R391" s="206">
        <v>3566</v>
      </c>
      <c r="S391" s="202">
        <f t="shared" si="45"/>
        <v>0</v>
      </c>
      <c r="T391" s="202">
        <f t="shared" si="46"/>
        <v>2353560</v>
      </c>
      <c r="U391" s="202">
        <f t="shared" si="47"/>
        <v>0</v>
      </c>
      <c r="V391" s="202">
        <f t="shared" si="48"/>
        <v>0</v>
      </c>
      <c r="W391" s="202">
        <f t="shared" si="49"/>
        <v>0</v>
      </c>
      <c r="X391" s="202">
        <f t="shared" si="43"/>
        <v>2353560</v>
      </c>
      <c r="Y391" s="191" t="s">
        <v>646</v>
      </c>
      <c r="Z391" s="210" t="str">
        <f>IF(Y391&gt;0,INDEX([12]KPI!$B$2:$B$61, MATCH(Y391,[12]KPI!$A$2:$A$61, 0)),"Enter KPI Reference No. to the left")</f>
        <v>Primary schools at level three or above classification</v>
      </c>
      <c r="AA391" s="191" t="s">
        <v>3267</v>
      </c>
      <c r="AB391" s="206" t="s">
        <v>769</v>
      </c>
      <c r="AC391" s="138"/>
    </row>
    <row r="392" spans="1:29" s="187" customFormat="1" ht="60" x14ac:dyDescent="0.2">
      <c r="A392" s="177">
        <v>390</v>
      </c>
      <c r="B392" s="190">
        <v>2</v>
      </c>
      <c r="C392" s="178" t="str">
        <f>IF(COUNTIF(Components!$E$4:$E$989,B392)&gt;0,INDEX(Components!$G$4:$G$989, MATCH(B392,Components!$E$4:$E$989, 0)),"Enter valid code to the left")</f>
        <v>General education quality</v>
      </c>
      <c r="D392" s="190">
        <v>3</v>
      </c>
      <c r="E392" s="178" t="str">
        <f t="array" ref="E392">IF(COUNTIFS(Components!$F$4:$F$989,D392,Components!$B$4:$B$989,B392)&gt;0,INDEX(Components!$G$4:$G$989, MATCH(B392&amp;D392,Components!$B$4:$B$989&amp;Components!$F$4:$F$989,0),0),"Enter the component code on the left")</f>
        <v>School Improvement Plan (SIP)</v>
      </c>
      <c r="F392" s="190">
        <v>4</v>
      </c>
      <c r="G392" s="178" t="str">
        <f t="array" ref="G392">IF(COUNTIFS(Components!$H$4:$H$989,F392, Components!$C$4:$C$989,D392,Components!$B$4:$B$989,B392)&gt;0,INDEX(Components!$I$4:$I$989, MATCH(B392&amp;D392&amp;F392,Components!$B$4:$B$989&amp;Components!$C$4:$C$989&amp;Components!$H$4:$H$989,0),0),"")</f>
        <v>school leadership</v>
      </c>
      <c r="H392" s="141" t="s">
        <v>1878</v>
      </c>
      <c r="I392" s="138" t="s">
        <v>1884</v>
      </c>
      <c r="J392" s="141" t="s">
        <v>1881</v>
      </c>
      <c r="K392" s="141" t="s">
        <v>1735</v>
      </c>
      <c r="L392" s="181"/>
      <c r="M392" s="181">
        <v>7</v>
      </c>
      <c r="N392" s="181"/>
      <c r="O392" s="181"/>
      <c r="P392" s="181"/>
      <c r="Q392" s="202">
        <f t="shared" si="44"/>
        <v>7</v>
      </c>
      <c r="R392" s="206">
        <v>7000</v>
      </c>
      <c r="S392" s="202">
        <f t="shared" si="45"/>
        <v>0</v>
      </c>
      <c r="T392" s="202">
        <f t="shared" si="46"/>
        <v>49000</v>
      </c>
      <c r="U392" s="202">
        <f t="shared" si="47"/>
        <v>0</v>
      </c>
      <c r="V392" s="202">
        <f t="shared" si="48"/>
        <v>0</v>
      </c>
      <c r="W392" s="202">
        <f t="shared" si="49"/>
        <v>0</v>
      </c>
      <c r="X392" s="202">
        <f t="shared" si="43"/>
        <v>49000</v>
      </c>
      <c r="Y392" s="191" t="s">
        <v>646</v>
      </c>
      <c r="Z392" s="210" t="str">
        <f>IF(Y392&gt;0,INDEX([12]KPI!$B$2:$B$61, MATCH(Y392,[12]KPI!$A$2:$A$61, 0)),"Enter KPI Reference No. to the left")</f>
        <v>Primary schools at level three or above classification</v>
      </c>
      <c r="AA392" s="191" t="s">
        <v>3267</v>
      </c>
      <c r="AB392" s="206" t="s">
        <v>769</v>
      </c>
      <c r="AC392" s="138"/>
    </row>
    <row r="393" spans="1:29" s="187" customFormat="1" ht="60" x14ac:dyDescent="0.2">
      <c r="A393" s="177">
        <v>391</v>
      </c>
      <c r="B393" s="190">
        <v>2</v>
      </c>
      <c r="C393" s="178" t="str">
        <f>IF(COUNTIF(Components!$E$4:$E$989,B393)&gt;0,INDEX(Components!$G$4:$G$989, MATCH(B393,Components!$E$4:$E$989, 0)),"Enter valid code to the left")</f>
        <v>General education quality</v>
      </c>
      <c r="D393" s="190">
        <v>3</v>
      </c>
      <c r="E393" s="178" t="str">
        <f t="array" ref="E393">IF(COUNTIFS(Components!$F$4:$F$989,D393,Components!$B$4:$B$989,B393)&gt;0,INDEX(Components!$G$4:$G$989, MATCH(B393&amp;D393,Components!$B$4:$B$989&amp;Components!$F$4:$F$989,0),0),"Enter the component code on the left")</f>
        <v>School Improvement Plan (SIP)</v>
      </c>
      <c r="F393" s="190">
        <v>4</v>
      </c>
      <c r="G393" s="178" t="str">
        <f t="array" ref="G393">IF(COUNTIFS(Components!$H$4:$H$989,F393, Components!$C$4:$C$989,D393,Components!$B$4:$B$989,B393)&gt;0,INDEX(Components!$I$4:$I$989, MATCH(B393&amp;D393&amp;F393,Components!$B$4:$B$989&amp;Components!$C$4:$C$989&amp;Components!$H$4:$H$989,0),0),"")</f>
        <v>school leadership</v>
      </c>
      <c r="H393" s="141" t="s">
        <v>1878</v>
      </c>
      <c r="I393" s="138" t="s">
        <v>1885</v>
      </c>
      <c r="J393" s="141" t="s">
        <v>1881</v>
      </c>
      <c r="K393" s="141" t="s">
        <v>1498</v>
      </c>
      <c r="L393" s="181"/>
      <c r="M393" s="181">
        <v>45000</v>
      </c>
      <c r="N393" s="181"/>
      <c r="O393" s="181"/>
      <c r="P393" s="181"/>
      <c r="Q393" s="202">
        <f t="shared" si="44"/>
        <v>45000</v>
      </c>
      <c r="R393" s="206">
        <v>70</v>
      </c>
      <c r="S393" s="202">
        <f t="shared" si="45"/>
        <v>0</v>
      </c>
      <c r="T393" s="202">
        <f t="shared" si="46"/>
        <v>3150000</v>
      </c>
      <c r="U393" s="202">
        <f t="shared" si="47"/>
        <v>0</v>
      </c>
      <c r="V393" s="202">
        <f t="shared" si="48"/>
        <v>0</v>
      </c>
      <c r="W393" s="202">
        <f t="shared" si="49"/>
        <v>0</v>
      </c>
      <c r="X393" s="202">
        <f t="shared" si="43"/>
        <v>3150000</v>
      </c>
      <c r="Y393" s="191" t="s">
        <v>646</v>
      </c>
      <c r="Z393" s="210" t="str">
        <f>IF(Y393&gt;0,INDEX([12]KPI!$B$2:$B$61, MATCH(Y393,[12]KPI!$A$2:$A$61, 0)),"Enter KPI Reference No. to the left")</f>
        <v>Primary schools at level three or above classification</v>
      </c>
      <c r="AA393" s="191" t="s">
        <v>3267</v>
      </c>
      <c r="AB393" s="206" t="s">
        <v>769</v>
      </c>
      <c r="AC393" s="138"/>
    </row>
    <row r="394" spans="1:29" s="187" customFormat="1" ht="60" x14ac:dyDescent="0.2">
      <c r="A394" s="177">
        <v>392</v>
      </c>
      <c r="B394" s="190">
        <v>2</v>
      </c>
      <c r="C394" s="178" t="str">
        <f>IF(COUNTIF(Components!$E$4:$E$989,B394)&gt;0,INDEX(Components!$G$4:$G$989, MATCH(B394,Components!$E$4:$E$989, 0)),"Enter valid code to the left")</f>
        <v>General education quality</v>
      </c>
      <c r="D394" s="190">
        <v>3</v>
      </c>
      <c r="E394" s="178" t="str">
        <f t="array" ref="E394">IF(COUNTIFS(Components!$F$4:$F$989,D394,Components!$B$4:$B$989,B394)&gt;0,INDEX(Components!$G$4:$G$989, MATCH(B394&amp;D394,Components!$B$4:$B$989&amp;Components!$F$4:$F$989,0),0),"Enter the component code on the left")</f>
        <v>School Improvement Plan (SIP)</v>
      </c>
      <c r="F394" s="190">
        <v>4</v>
      </c>
      <c r="G394" s="178" t="str">
        <f t="array" ref="G394">IF(COUNTIFS(Components!$H$4:$H$989,F394, Components!$C$4:$C$989,D394,Components!$B$4:$B$989,B394)&gt;0,INDEX(Components!$I$4:$I$989, MATCH(B394&amp;D394&amp;F394,Components!$B$4:$B$989&amp;Components!$C$4:$C$989&amp;Components!$H$4:$H$989,0),0),"")</f>
        <v>school leadership</v>
      </c>
      <c r="H394" s="141" t="s">
        <v>1878</v>
      </c>
      <c r="I394" s="138" t="s">
        <v>1886</v>
      </c>
      <c r="J394" s="141" t="s">
        <v>1881</v>
      </c>
      <c r="K394" s="141" t="s">
        <v>1379</v>
      </c>
      <c r="L394" s="181">
        <v>1</v>
      </c>
      <c r="M394" s="181"/>
      <c r="N394" s="181"/>
      <c r="O394" s="181"/>
      <c r="P394" s="181"/>
      <c r="Q394" s="202">
        <f t="shared" si="44"/>
        <v>1</v>
      </c>
      <c r="R394" s="206">
        <v>800000</v>
      </c>
      <c r="S394" s="202">
        <f t="shared" si="45"/>
        <v>800000</v>
      </c>
      <c r="T394" s="202">
        <f t="shared" si="46"/>
        <v>0</v>
      </c>
      <c r="U394" s="202">
        <f t="shared" si="47"/>
        <v>0</v>
      </c>
      <c r="V394" s="202">
        <f t="shared" si="48"/>
        <v>0</v>
      </c>
      <c r="W394" s="202">
        <f t="shared" si="49"/>
        <v>0</v>
      </c>
      <c r="X394" s="202">
        <f t="shared" si="43"/>
        <v>800000</v>
      </c>
      <c r="Y394" s="191" t="s">
        <v>646</v>
      </c>
      <c r="Z394" s="210" t="str">
        <f>IF(Y394&gt;0,INDEX([13]KPI!$B$2:$B$61, MATCH(Y394,[13]KPI!$A$2:$A$61, 0)),"Enter KPI Reference No. to the left")</f>
        <v>Primary schools at level three or above classification</v>
      </c>
      <c r="AA394" s="191" t="s">
        <v>3267</v>
      </c>
      <c r="AB394" s="206" t="s">
        <v>3311</v>
      </c>
      <c r="AC394" s="138" t="s">
        <v>1887</v>
      </c>
    </row>
    <row r="395" spans="1:29" s="187" customFormat="1" ht="84" x14ac:dyDescent="0.2">
      <c r="A395" s="177">
        <v>393</v>
      </c>
      <c r="B395" s="190">
        <v>2</v>
      </c>
      <c r="C395" s="178" t="str">
        <f>IF(COUNTIF(Components!$E$4:$E$989,B395)&gt;0,INDEX(Components!$G$4:$G$989, MATCH(B395,Components!$E$4:$E$989, 0)),"Enter valid code to the left")</f>
        <v>General education quality</v>
      </c>
      <c r="D395" s="190">
        <v>3</v>
      </c>
      <c r="E395" s="178" t="str">
        <f t="array" ref="E395">IF(COUNTIFS(Components!$F$4:$F$989,D395,Components!$B$4:$B$989,B395)&gt;0,INDEX(Components!$G$4:$G$989, MATCH(B395&amp;D395,Components!$B$4:$B$989&amp;Components!$F$4:$F$989,0),0),"Enter the component code on the left")</f>
        <v>School Improvement Plan (SIP)</v>
      </c>
      <c r="F395" s="190">
        <v>4</v>
      </c>
      <c r="G395" s="178" t="str">
        <f t="array" ref="G395">IF(COUNTIFS(Components!$H$4:$H$989,F395, Components!$C$4:$C$989,D395,Components!$B$4:$B$989,B395)&gt;0,INDEX(Components!$I$4:$I$989, MATCH(B395&amp;D395&amp;F395,Components!$B$4:$B$989&amp;Components!$C$4:$C$989&amp;Components!$H$4:$H$989,0),0),"")</f>
        <v>school leadership</v>
      </c>
      <c r="H395" s="141" t="s">
        <v>1878</v>
      </c>
      <c r="I395" s="138" t="s">
        <v>1888</v>
      </c>
      <c r="J395" s="141" t="s">
        <v>1889</v>
      </c>
      <c r="K395" s="141" t="s">
        <v>1714</v>
      </c>
      <c r="L395" s="181"/>
      <c r="M395" s="181">
        <v>110</v>
      </c>
      <c r="N395" s="181"/>
      <c r="O395" s="181"/>
      <c r="P395" s="181"/>
      <c r="Q395" s="202">
        <f t="shared" si="44"/>
        <v>110</v>
      </c>
      <c r="R395" s="206">
        <v>4566</v>
      </c>
      <c r="S395" s="202">
        <f t="shared" si="45"/>
        <v>0</v>
      </c>
      <c r="T395" s="202">
        <f t="shared" si="46"/>
        <v>502260</v>
      </c>
      <c r="U395" s="202">
        <f t="shared" si="47"/>
        <v>0</v>
      </c>
      <c r="V395" s="202">
        <f t="shared" si="48"/>
        <v>0</v>
      </c>
      <c r="W395" s="202">
        <f t="shared" si="49"/>
        <v>0</v>
      </c>
      <c r="X395" s="202">
        <f t="shared" si="43"/>
        <v>502260</v>
      </c>
      <c r="Y395" s="191" t="s">
        <v>646</v>
      </c>
      <c r="Z395" s="210" t="str">
        <f>IF(Y395&gt;0,INDEX([13]KPI!$B$2:$B$61, MATCH(Y395,[13]KPI!$A$2:$A$61, 0)),"Enter KPI Reference No. to the left")</f>
        <v>Primary schools at level three or above classification</v>
      </c>
      <c r="AA395" s="191" t="s">
        <v>3267</v>
      </c>
      <c r="AB395" s="206" t="s">
        <v>3311</v>
      </c>
      <c r="AC395" s="138"/>
    </row>
    <row r="396" spans="1:29" s="187" customFormat="1" ht="84" x14ac:dyDescent="0.2">
      <c r="A396" s="177">
        <v>394</v>
      </c>
      <c r="B396" s="190">
        <v>2</v>
      </c>
      <c r="C396" s="178" t="str">
        <f>IF(COUNTIF(Components!$E$4:$E$989,B396)&gt;0,INDEX(Components!$G$4:$G$989, MATCH(B396,Components!$E$4:$E$989, 0)),"Enter valid code to the left")</f>
        <v>General education quality</v>
      </c>
      <c r="D396" s="190">
        <v>3</v>
      </c>
      <c r="E396" s="178" t="str">
        <f t="array" ref="E396">IF(COUNTIFS(Components!$F$4:$F$989,D396,Components!$B$4:$B$989,B396)&gt;0,INDEX(Components!$G$4:$G$989, MATCH(B396&amp;D396,Components!$B$4:$B$989&amp;Components!$F$4:$F$989,0),0),"Enter the component code on the left")</f>
        <v>School Improvement Plan (SIP)</v>
      </c>
      <c r="F396" s="190">
        <v>4</v>
      </c>
      <c r="G396" s="178" t="str">
        <f t="array" ref="G396">IF(COUNTIFS(Components!$H$4:$H$989,F396, Components!$C$4:$C$989,D396,Components!$B$4:$B$989,B396)&gt;0,INDEX(Components!$I$4:$I$989, MATCH(B396&amp;D396&amp;F396,Components!$B$4:$B$989&amp;Components!$C$4:$C$989&amp;Components!$H$4:$H$989,0),0),"")</f>
        <v>school leadership</v>
      </c>
      <c r="H396" s="141" t="s">
        <v>1878</v>
      </c>
      <c r="I396" s="138" t="s">
        <v>1890</v>
      </c>
      <c r="J396" s="141" t="s">
        <v>1717</v>
      </c>
      <c r="K396" s="141" t="s">
        <v>1498</v>
      </c>
      <c r="L396" s="181">
        <v>1</v>
      </c>
      <c r="M396" s="181"/>
      <c r="N396" s="181"/>
      <c r="O396" s="181"/>
      <c r="P396" s="181"/>
      <c r="Q396" s="202">
        <f t="shared" si="44"/>
        <v>1</v>
      </c>
      <c r="R396" s="206">
        <v>1498880</v>
      </c>
      <c r="S396" s="202">
        <f t="shared" si="45"/>
        <v>1498880</v>
      </c>
      <c r="T396" s="202">
        <f t="shared" si="46"/>
        <v>0</v>
      </c>
      <c r="U396" s="202">
        <f t="shared" si="47"/>
        <v>0</v>
      </c>
      <c r="V396" s="202">
        <f t="shared" si="48"/>
        <v>0</v>
      </c>
      <c r="W396" s="202">
        <f t="shared" si="49"/>
        <v>0</v>
      </c>
      <c r="X396" s="202">
        <f t="shared" si="43"/>
        <v>1498880</v>
      </c>
      <c r="Y396" s="191" t="s">
        <v>646</v>
      </c>
      <c r="Z396" s="210" t="str">
        <f>IF(Y396&gt;0,INDEX([13]KPI!$B$2:$B$61, MATCH(Y396,[13]KPI!$A$2:$A$61, 0)),"Enter KPI Reference No. to the left")</f>
        <v>Primary schools at level three or above classification</v>
      </c>
      <c r="AA396" s="191" t="s">
        <v>3267</v>
      </c>
      <c r="AB396" s="206" t="s">
        <v>3311</v>
      </c>
      <c r="AC396" s="138" t="s">
        <v>1891</v>
      </c>
    </row>
    <row r="397" spans="1:29" s="187" customFormat="1" ht="84" x14ac:dyDescent="0.2">
      <c r="A397" s="177">
        <v>395</v>
      </c>
      <c r="B397" s="190">
        <v>2</v>
      </c>
      <c r="C397" s="178" t="str">
        <f>IF(COUNTIF(Components!$E$4:$E$989,B397)&gt;0,INDEX(Components!$G$4:$G$989, MATCH(B397,Components!$E$4:$E$989, 0)),"Enter valid code to the left")</f>
        <v>General education quality</v>
      </c>
      <c r="D397" s="190">
        <v>3</v>
      </c>
      <c r="E397" s="178" t="str">
        <f t="array" ref="E397">IF(COUNTIFS(Components!$F$4:$F$989,D397,Components!$B$4:$B$989,B397)&gt;0,INDEX(Components!$G$4:$G$989, MATCH(B397&amp;D397,Components!$B$4:$B$989&amp;Components!$F$4:$F$989,0),0),"Enter the component code on the left")</f>
        <v>School Improvement Plan (SIP)</v>
      </c>
      <c r="F397" s="190">
        <v>4</v>
      </c>
      <c r="G397" s="178" t="str">
        <f t="array" ref="G397">IF(COUNTIFS(Components!$H$4:$H$989,F397, Components!$C$4:$C$989,D397,Components!$B$4:$B$989,B397)&gt;0,INDEX(Components!$I$4:$I$989, MATCH(B397&amp;D397&amp;F397,Components!$B$4:$B$989&amp;Components!$C$4:$C$989&amp;Components!$H$4:$H$989,0),0),"")</f>
        <v>school leadership</v>
      </c>
      <c r="H397" s="141" t="s">
        <v>1878</v>
      </c>
      <c r="I397" s="138" t="s">
        <v>1892</v>
      </c>
      <c r="J397" s="141" t="s">
        <v>1717</v>
      </c>
      <c r="K397" s="141" t="s">
        <v>1714</v>
      </c>
      <c r="L397" s="181"/>
      <c r="M397" s="181">
        <v>60</v>
      </c>
      <c r="N397" s="181"/>
      <c r="O397" s="181"/>
      <c r="P397" s="181"/>
      <c r="Q397" s="202">
        <f t="shared" si="44"/>
        <v>60</v>
      </c>
      <c r="R397" s="206">
        <v>4566</v>
      </c>
      <c r="S397" s="202">
        <f t="shared" si="45"/>
        <v>0</v>
      </c>
      <c r="T397" s="202">
        <f t="shared" si="46"/>
        <v>273960</v>
      </c>
      <c r="U397" s="202">
        <f t="shared" si="47"/>
        <v>0</v>
      </c>
      <c r="V397" s="202">
        <f t="shared" si="48"/>
        <v>0</v>
      </c>
      <c r="W397" s="202">
        <f t="shared" si="49"/>
        <v>0</v>
      </c>
      <c r="X397" s="202">
        <f t="shared" si="43"/>
        <v>273960</v>
      </c>
      <c r="Y397" s="191" t="s">
        <v>646</v>
      </c>
      <c r="Z397" s="210" t="str">
        <f>IF(Y397&gt;0,INDEX([13]KPI!$B$2:$B$61, MATCH(Y397,[13]KPI!$A$2:$A$61, 0)),"Enter KPI Reference No. to the left")</f>
        <v>Primary schools at level three or above classification</v>
      </c>
      <c r="AA397" s="191" t="s">
        <v>3267</v>
      </c>
      <c r="AB397" s="206" t="s">
        <v>3311</v>
      </c>
      <c r="AC397" s="138"/>
    </row>
    <row r="398" spans="1:29" s="187" customFormat="1" ht="84" x14ac:dyDescent="0.2">
      <c r="A398" s="177">
        <v>396</v>
      </c>
      <c r="B398" s="190">
        <v>2</v>
      </c>
      <c r="C398" s="178" t="str">
        <f>IF(COUNTIF(Components!$E$4:$E$989,B398)&gt;0,INDEX(Components!$G$4:$G$989, MATCH(B398,Components!$E$4:$E$989, 0)),"Enter valid code to the left")</f>
        <v>General education quality</v>
      </c>
      <c r="D398" s="190">
        <v>3</v>
      </c>
      <c r="E398" s="178" t="str">
        <f t="array" ref="E398">IF(COUNTIFS(Components!$F$4:$F$989,D398,Components!$B$4:$B$989,B398)&gt;0,INDEX(Components!$G$4:$G$989, MATCH(B398&amp;D398,Components!$B$4:$B$989&amp;Components!$F$4:$F$989,0),0),"Enter the component code on the left")</f>
        <v>School Improvement Plan (SIP)</v>
      </c>
      <c r="F398" s="190">
        <v>4</v>
      </c>
      <c r="G398" s="178" t="str">
        <f t="array" ref="G398">IF(COUNTIFS(Components!$H$4:$H$989,F398, Components!$C$4:$C$989,D398,Components!$B$4:$B$989,B398)&gt;0,INDEX(Components!$I$4:$I$989, MATCH(B398&amp;D398&amp;F398,Components!$B$4:$B$989&amp;Components!$C$4:$C$989&amp;Components!$H$4:$H$989,0),0),"")</f>
        <v>school leadership</v>
      </c>
      <c r="H398" s="141" t="s">
        <v>1878</v>
      </c>
      <c r="I398" s="138" t="s">
        <v>1893</v>
      </c>
      <c r="J398" s="141" t="s">
        <v>1717</v>
      </c>
      <c r="K398" s="141" t="s">
        <v>1714</v>
      </c>
      <c r="L398" s="181"/>
      <c r="M398" s="181">
        <v>50</v>
      </c>
      <c r="N398" s="181"/>
      <c r="O398" s="181"/>
      <c r="P398" s="181"/>
      <c r="Q398" s="202">
        <f t="shared" si="44"/>
        <v>50</v>
      </c>
      <c r="R398" s="206">
        <v>4566</v>
      </c>
      <c r="S398" s="202">
        <f t="shared" si="45"/>
        <v>0</v>
      </c>
      <c r="T398" s="202">
        <f t="shared" si="46"/>
        <v>228300</v>
      </c>
      <c r="U398" s="202">
        <f t="shared" si="47"/>
        <v>0</v>
      </c>
      <c r="V398" s="202">
        <f t="shared" si="48"/>
        <v>0</v>
      </c>
      <c r="W398" s="202">
        <f t="shared" si="49"/>
        <v>0</v>
      </c>
      <c r="X398" s="202">
        <f t="shared" si="43"/>
        <v>228300</v>
      </c>
      <c r="Y398" s="191" t="s">
        <v>646</v>
      </c>
      <c r="Z398" s="210" t="str">
        <f>IF(Y398&gt;0,INDEX([13]KPI!$B$2:$B$61, MATCH(Y398,[13]KPI!$A$2:$A$61, 0)),"Enter KPI Reference No. to the left")</f>
        <v>Primary schools at level three or above classification</v>
      </c>
      <c r="AA398" s="191" t="s">
        <v>3267</v>
      </c>
      <c r="AB398" s="206" t="s">
        <v>3311</v>
      </c>
      <c r="AC398" s="138"/>
    </row>
    <row r="399" spans="1:29" s="187" customFormat="1" ht="84" x14ac:dyDescent="0.2">
      <c r="A399" s="177">
        <v>397</v>
      </c>
      <c r="B399" s="190">
        <v>2</v>
      </c>
      <c r="C399" s="178" t="str">
        <f>IF(COUNTIF(Components!$E$4:$E$989,B399)&gt;0,INDEX(Components!$G$4:$G$989, MATCH(B399,Components!$E$4:$E$989, 0)),"Enter valid code to the left")</f>
        <v>General education quality</v>
      </c>
      <c r="D399" s="190">
        <v>3</v>
      </c>
      <c r="E399" s="178" t="str">
        <f t="array" ref="E399">IF(COUNTIFS(Components!$F$4:$F$989,D399,Components!$B$4:$B$989,B399)&gt;0,INDEX(Components!$G$4:$G$989, MATCH(B399&amp;D399,Components!$B$4:$B$989&amp;Components!$F$4:$F$989,0),0),"Enter the component code on the left")</f>
        <v>School Improvement Plan (SIP)</v>
      </c>
      <c r="F399" s="190">
        <v>4</v>
      </c>
      <c r="G399" s="178" t="str">
        <f t="array" ref="G399">IF(COUNTIFS(Components!$H$4:$H$989,F399, Components!$C$4:$C$989,D399,Components!$B$4:$B$989,B399)&gt;0,INDEX(Components!$I$4:$I$989, MATCH(B399&amp;D399&amp;F399,Components!$B$4:$B$989&amp;Components!$C$4:$C$989&amp;Components!$H$4:$H$989,0),0),"")</f>
        <v>school leadership</v>
      </c>
      <c r="H399" s="141" t="s">
        <v>1878</v>
      </c>
      <c r="I399" s="138" t="s">
        <v>1894</v>
      </c>
      <c r="J399" s="141" t="s">
        <v>1717</v>
      </c>
      <c r="K399" s="141" t="s">
        <v>1714</v>
      </c>
      <c r="L399" s="181"/>
      <c r="M399" s="181">
        <v>550</v>
      </c>
      <c r="N399" s="181"/>
      <c r="O399" s="181"/>
      <c r="P399" s="181"/>
      <c r="Q399" s="202">
        <f t="shared" si="44"/>
        <v>550</v>
      </c>
      <c r="R399" s="206">
        <v>3566</v>
      </c>
      <c r="S399" s="202">
        <f t="shared" si="45"/>
        <v>0</v>
      </c>
      <c r="T399" s="202">
        <f t="shared" si="46"/>
        <v>1961300</v>
      </c>
      <c r="U399" s="202">
        <f t="shared" si="47"/>
        <v>0</v>
      </c>
      <c r="V399" s="202">
        <f t="shared" si="48"/>
        <v>0</v>
      </c>
      <c r="W399" s="202">
        <f t="shared" si="49"/>
        <v>0</v>
      </c>
      <c r="X399" s="202">
        <f t="shared" si="43"/>
        <v>1961300</v>
      </c>
      <c r="Y399" s="191" t="s">
        <v>646</v>
      </c>
      <c r="Z399" s="210" t="str">
        <f>IF(Y399&gt;0,INDEX([13]KPI!$B$2:$B$61, MATCH(Y399,[13]KPI!$A$2:$A$61, 0)),"Enter KPI Reference No. to the left")</f>
        <v>Primary schools at level three or above classification</v>
      </c>
      <c r="AA399" s="191" t="s">
        <v>3267</v>
      </c>
      <c r="AB399" s="206" t="s">
        <v>769</v>
      </c>
      <c r="AC399" s="138"/>
    </row>
    <row r="400" spans="1:29" s="187" customFormat="1" ht="84" x14ac:dyDescent="0.2">
      <c r="A400" s="177">
        <v>398</v>
      </c>
      <c r="B400" s="190">
        <v>2</v>
      </c>
      <c r="C400" s="178" t="str">
        <f>IF(COUNTIF(Components!$E$4:$E$989,B400)&gt;0,INDEX(Components!$G$4:$G$989, MATCH(B400,Components!$E$4:$E$989, 0)),"Enter valid code to the left")</f>
        <v>General education quality</v>
      </c>
      <c r="D400" s="190">
        <v>3</v>
      </c>
      <c r="E400" s="178" t="str">
        <f t="array" ref="E400">IF(COUNTIFS(Components!$F$4:$F$989,D400,Components!$B$4:$B$989,B400)&gt;0,INDEX(Components!$G$4:$G$989, MATCH(B400&amp;D400,Components!$B$4:$B$989&amp;Components!$F$4:$F$989,0),0),"Enter the component code on the left")</f>
        <v>School Improvement Plan (SIP)</v>
      </c>
      <c r="F400" s="190">
        <v>4</v>
      </c>
      <c r="G400" s="178" t="str">
        <f t="array" ref="G400">IF(COUNTIFS(Components!$H$4:$H$989,F400, Components!$C$4:$C$989,D400,Components!$B$4:$B$989,B400)&gt;0,INDEX(Components!$I$4:$I$989, MATCH(B400&amp;D400&amp;F400,Components!$B$4:$B$989&amp;Components!$C$4:$C$989&amp;Components!$H$4:$H$989,0),0),"")</f>
        <v>school leadership</v>
      </c>
      <c r="H400" s="141" t="s">
        <v>1878</v>
      </c>
      <c r="I400" s="138" t="s">
        <v>1895</v>
      </c>
      <c r="J400" s="141" t="s">
        <v>1717</v>
      </c>
      <c r="K400" s="141" t="s">
        <v>1498</v>
      </c>
      <c r="L400" s="181"/>
      <c r="M400" s="181">
        <v>7</v>
      </c>
      <c r="N400" s="181"/>
      <c r="O400" s="181"/>
      <c r="P400" s="181"/>
      <c r="Q400" s="202">
        <f t="shared" si="44"/>
        <v>7</v>
      </c>
      <c r="R400" s="206">
        <v>4000</v>
      </c>
      <c r="S400" s="202">
        <f t="shared" si="45"/>
        <v>0</v>
      </c>
      <c r="T400" s="202">
        <f t="shared" si="46"/>
        <v>28000</v>
      </c>
      <c r="U400" s="202">
        <f t="shared" si="47"/>
        <v>0</v>
      </c>
      <c r="V400" s="202">
        <f t="shared" si="48"/>
        <v>0</v>
      </c>
      <c r="W400" s="202">
        <f t="shared" si="49"/>
        <v>0</v>
      </c>
      <c r="X400" s="202">
        <f t="shared" si="43"/>
        <v>28000</v>
      </c>
      <c r="Y400" s="191" t="s">
        <v>646</v>
      </c>
      <c r="Z400" s="210" t="str">
        <f>IF(Y400&gt;0,INDEX([13]KPI!$B$2:$B$61, MATCH(Y400,[13]KPI!$A$2:$A$61, 0)),"Enter KPI Reference No. to the left")</f>
        <v>Primary schools at level three or above classification</v>
      </c>
      <c r="AA400" s="191" t="s">
        <v>3267</v>
      </c>
      <c r="AB400" s="206" t="s">
        <v>769</v>
      </c>
      <c r="AC400" s="138"/>
    </row>
    <row r="401" spans="1:29" s="187" customFormat="1" ht="84" x14ac:dyDescent="0.2">
      <c r="A401" s="177">
        <v>399</v>
      </c>
      <c r="B401" s="190">
        <v>2</v>
      </c>
      <c r="C401" s="178" t="str">
        <f>IF(COUNTIF(Components!$E$4:$E$989,B401)&gt;0,INDEX(Components!$G$4:$G$989, MATCH(B401,Components!$E$4:$E$989, 0)),"Enter valid code to the left")</f>
        <v>General education quality</v>
      </c>
      <c r="D401" s="190">
        <v>3</v>
      </c>
      <c r="E401" s="178" t="str">
        <f t="array" ref="E401">IF(COUNTIFS(Components!$F$4:$F$989,D401,Components!$B$4:$B$989,B401)&gt;0,INDEX(Components!$G$4:$G$989, MATCH(B401&amp;D401,Components!$B$4:$B$989&amp;Components!$F$4:$F$989,0),0),"Enter the component code on the left")</f>
        <v>School Improvement Plan (SIP)</v>
      </c>
      <c r="F401" s="190">
        <v>4</v>
      </c>
      <c r="G401" s="178" t="str">
        <f t="array" ref="G401">IF(COUNTIFS(Components!$H$4:$H$989,F401, Components!$C$4:$C$989,D401,Components!$B$4:$B$989,B401)&gt;0,INDEX(Components!$I$4:$I$989, MATCH(B401&amp;D401&amp;F401,Components!$B$4:$B$989&amp;Components!$C$4:$C$989&amp;Components!$H$4:$H$989,0),0),"")</f>
        <v>school leadership</v>
      </c>
      <c r="H401" s="141" t="s">
        <v>1878</v>
      </c>
      <c r="I401" s="138" t="s">
        <v>1896</v>
      </c>
      <c r="J401" s="141" t="s">
        <v>1717</v>
      </c>
      <c r="K401" s="141" t="s">
        <v>1498</v>
      </c>
      <c r="L401" s="181"/>
      <c r="M401" s="181">
        <v>45000</v>
      </c>
      <c r="N401" s="181"/>
      <c r="O401" s="181"/>
      <c r="P401" s="181"/>
      <c r="Q401" s="202">
        <f t="shared" si="44"/>
        <v>45000</v>
      </c>
      <c r="R401" s="206">
        <v>60</v>
      </c>
      <c r="S401" s="202">
        <f t="shared" si="45"/>
        <v>0</v>
      </c>
      <c r="T401" s="202">
        <f t="shared" si="46"/>
        <v>2700000</v>
      </c>
      <c r="U401" s="202">
        <f t="shared" si="47"/>
        <v>0</v>
      </c>
      <c r="V401" s="202">
        <f t="shared" si="48"/>
        <v>0</v>
      </c>
      <c r="W401" s="202">
        <f t="shared" si="49"/>
        <v>0</v>
      </c>
      <c r="X401" s="202">
        <f t="shared" si="43"/>
        <v>2700000</v>
      </c>
      <c r="Y401" s="191" t="s">
        <v>646</v>
      </c>
      <c r="Z401" s="210" t="str">
        <f>IF(Y401&gt;0,INDEX([13]KPI!$B$2:$B$61, MATCH(Y401,[13]KPI!$A$2:$A$61, 0)),"Enter KPI Reference No. to the left")</f>
        <v>Primary schools at level three or above classification</v>
      </c>
      <c r="AA401" s="191" t="s">
        <v>3267</v>
      </c>
      <c r="AB401" s="206" t="s">
        <v>769</v>
      </c>
      <c r="AC401" s="138"/>
    </row>
    <row r="402" spans="1:29" s="187" customFormat="1" ht="48" x14ac:dyDescent="0.2">
      <c r="A402" s="177">
        <v>400</v>
      </c>
      <c r="B402" s="190">
        <v>2</v>
      </c>
      <c r="C402" s="178" t="str">
        <f>IF(COUNTIF(Components!$E$4:$E$989,B402)&gt;0,INDEX(Components!$G$4:$G$989, MATCH(B402,Components!$E$4:$E$989, 0)),"Enter valid code to the left")</f>
        <v>General education quality</v>
      </c>
      <c r="D402" s="190">
        <v>3</v>
      </c>
      <c r="E402" s="178" t="str">
        <f t="array" ref="E402">IF(COUNTIFS(Components!$F$4:$F$989,D402,Components!$B$4:$B$989,B402)&gt;0,INDEX(Components!$G$4:$G$989, MATCH(B402&amp;D402,Components!$B$4:$B$989&amp;Components!$F$4:$F$989,0),0),"Enter the component code on the left")</f>
        <v>School Improvement Plan (SIP)</v>
      </c>
      <c r="F402" s="190">
        <v>4</v>
      </c>
      <c r="G402" s="178" t="str">
        <f t="array" ref="G402">IF(COUNTIFS(Components!$H$4:$H$989,F402, Components!$C$4:$C$989,D402,Components!$B$4:$B$989,B402)&gt;0,INDEX(Components!$I$4:$I$989, MATCH(B402&amp;D402&amp;F402,Components!$B$4:$B$989&amp;Components!$C$4:$C$989&amp;Components!$H$4:$H$989,0),0),"")</f>
        <v>school leadership</v>
      </c>
      <c r="H402" s="141" t="s">
        <v>1878</v>
      </c>
      <c r="I402" s="138" t="s">
        <v>1897</v>
      </c>
      <c r="J402" s="141" t="s">
        <v>1898</v>
      </c>
      <c r="K402" s="141" t="s">
        <v>1498</v>
      </c>
      <c r="L402" s="181"/>
      <c r="M402" s="181">
        <v>7</v>
      </c>
      <c r="N402" s="181"/>
      <c r="O402" s="181"/>
      <c r="P402" s="181"/>
      <c r="Q402" s="202">
        <f t="shared" si="44"/>
        <v>7</v>
      </c>
      <c r="R402" s="206">
        <v>5000</v>
      </c>
      <c r="S402" s="202">
        <f t="shared" si="45"/>
        <v>0</v>
      </c>
      <c r="T402" s="202">
        <f t="shared" si="46"/>
        <v>35000</v>
      </c>
      <c r="U402" s="202">
        <f t="shared" si="47"/>
        <v>0</v>
      </c>
      <c r="V402" s="202">
        <f t="shared" si="48"/>
        <v>0</v>
      </c>
      <c r="W402" s="202">
        <f t="shared" si="49"/>
        <v>0</v>
      </c>
      <c r="X402" s="202">
        <f t="shared" si="43"/>
        <v>35000</v>
      </c>
      <c r="Y402" s="191" t="s">
        <v>646</v>
      </c>
      <c r="Z402" s="210" t="str">
        <f>IF(Y402&gt;0,INDEX([13]KPI!$B$2:$B$61, MATCH(Y402,[13]KPI!$A$2:$A$61, 0)),"Enter KPI Reference No. to the left")</f>
        <v>Primary schools at level three or above classification</v>
      </c>
      <c r="AA402" s="191" t="s">
        <v>3267</v>
      </c>
      <c r="AB402" s="206" t="s">
        <v>769</v>
      </c>
      <c r="AC402" s="138"/>
    </row>
    <row r="403" spans="1:29" s="187" customFormat="1" ht="48" x14ac:dyDescent="0.2">
      <c r="A403" s="177">
        <v>401</v>
      </c>
      <c r="B403" s="190">
        <v>2</v>
      </c>
      <c r="C403" s="178" t="str">
        <f>IF(COUNTIF(Components!$E$4:$E$989,B403)&gt;0,INDEX(Components!$G$4:$G$989, MATCH(B403,Components!$E$4:$E$989, 0)),"Enter valid code to the left")</f>
        <v>General education quality</v>
      </c>
      <c r="D403" s="190">
        <v>3</v>
      </c>
      <c r="E403" s="178" t="str">
        <f t="array" ref="E403">IF(COUNTIFS(Components!$F$4:$F$989,D403,Components!$B$4:$B$989,B403)&gt;0,INDEX(Components!$G$4:$G$989, MATCH(B403&amp;D403,Components!$B$4:$B$989&amp;Components!$F$4:$F$989,0),0),"Enter the component code on the left")</f>
        <v>School Improvement Plan (SIP)</v>
      </c>
      <c r="F403" s="190">
        <v>4</v>
      </c>
      <c r="G403" s="178" t="str">
        <f t="array" ref="G403">IF(COUNTIFS(Components!$H$4:$H$989,F403, Components!$C$4:$C$989,D403,Components!$B$4:$B$989,B403)&gt;0,INDEX(Components!$I$4:$I$989, MATCH(B403&amp;D403&amp;F403,Components!$B$4:$B$989&amp;Components!$C$4:$C$989&amp;Components!$H$4:$H$989,0),0),"")</f>
        <v>school leadership</v>
      </c>
      <c r="H403" s="141" t="s">
        <v>1878</v>
      </c>
      <c r="I403" s="138" t="s">
        <v>1899</v>
      </c>
      <c r="J403" s="141" t="s">
        <v>1898</v>
      </c>
      <c r="K403" s="141" t="s">
        <v>1498</v>
      </c>
      <c r="L403" s="181"/>
      <c r="M403" s="181">
        <v>21000</v>
      </c>
      <c r="N403" s="181"/>
      <c r="O403" s="181"/>
      <c r="P403" s="181"/>
      <c r="Q403" s="202">
        <f t="shared" si="44"/>
        <v>21000</v>
      </c>
      <c r="R403" s="206">
        <v>60</v>
      </c>
      <c r="S403" s="202">
        <f t="shared" si="45"/>
        <v>0</v>
      </c>
      <c r="T403" s="202">
        <f t="shared" si="46"/>
        <v>1260000</v>
      </c>
      <c r="U403" s="202">
        <f t="shared" si="47"/>
        <v>0</v>
      </c>
      <c r="V403" s="202">
        <f t="shared" si="48"/>
        <v>0</v>
      </c>
      <c r="W403" s="202">
        <f t="shared" si="49"/>
        <v>0</v>
      </c>
      <c r="X403" s="202">
        <f t="shared" si="43"/>
        <v>1260000</v>
      </c>
      <c r="Y403" s="191" t="s">
        <v>646</v>
      </c>
      <c r="Z403" s="210" t="str">
        <f>IF(Y403&gt;0,INDEX([13]KPI!$B$2:$B$61, MATCH(Y403,[13]KPI!$A$2:$A$61, 0)),"Enter KPI Reference No. to the left")</f>
        <v>Primary schools at level three or above classification</v>
      </c>
      <c r="AA403" s="191" t="s">
        <v>3267</v>
      </c>
      <c r="AB403" s="206" t="s">
        <v>769</v>
      </c>
      <c r="AC403" s="138"/>
    </row>
    <row r="404" spans="1:29" s="187" customFormat="1" ht="48" x14ac:dyDescent="0.2">
      <c r="A404" s="177">
        <v>402</v>
      </c>
      <c r="B404" s="190">
        <v>2</v>
      </c>
      <c r="C404" s="178" t="str">
        <f>IF(COUNTIF(Components!$E$4:$E$989,B404)&gt;0,INDEX(Components!$G$4:$G$989, MATCH(B404,Components!$E$4:$E$989, 0)),"Enter valid code to the left")</f>
        <v>General education quality</v>
      </c>
      <c r="D404" s="190">
        <v>3</v>
      </c>
      <c r="E404" s="178" t="str">
        <f t="array" ref="E404">IF(COUNTIFS(Components!$F$4:$F$989,D404,Components!$B$4:$B$989,B404)&gt;0,INDEX(Components!$G$4:$G$989, MATCH(B404&amp;D404,Components!$B$4:$B$989&amp;Components!$F$4:$F$989,0),0),"Enter the component code on the left")</f>
        <v>School Improvement Plan (SIP)</v>
      </c>
      <c r="F404" s="190">
        <v>4</v>
      </c>
      <c r="G404" s="178" t="str">
        <f t="array" ref="G404">IF(COUNTIFS(Components!$H$4:$H$989,F404, Components!$C$4:$C$989,D404,Components!$B$4:$B$989,B404)&gt;0,INDEX(Components!$I$4:$I$989, MATCH(B404&amp;D404&amp;F404,Components!$B$4:$B$989&amp;Components!$C$4:$C$989&amp;Components!$H$4:$H$989,0),0),"")</f>
        <v>school leadership</v>
      </c>
      <c r="H404" s="141" t="s">
        <v>1878</v>
      </c>
      <c r="I404" s="138" t="s">
        <v>1900</v>
      </c>
      <c r="J404" s="141" t="s">
        <v>1901</v>
      </c>
      <c r="K404" s="141" t="s">
        <v>1714</v>
      </c>
      <c r="L404" s="181">
        <v>9</v>
      </c>
      <c r="M404" s="181">
        <v>9</v>
      </c>
      <c r="N404" s="181">
        <v>9</v>
      </c>
      <c r="O404" s="181">
        <v>9</v>
      </c>
      <c r="P404" s="181">
        <v>9</v>
      </c>
      <c r="Q404" s="202">
        <f t="shared" si="44"/>
        <v>45</v>
      </c>
      <c r="R404" s="206">
        <v>5425</v>
      </c>
      <c r="S404" s="202">
        <f t="shared" si="45"/>
        <v>48825</v>
      </c>
      <c r="T404" s="202">
        <f t="shared" si="46"/>
        <v>48825</v>
      </c>
      <c r="U404" s="202">
        <f t="shared" si="47"/>
        <v>48825</v>
      </c>
      <c r="V404" s="202">
        <f t="shared" si="48"/>
        <v>48825</v>
      </c>
      <c r="W404" s="202">
        <f t="shared" si="49"/>
        <v>48825</v>
      </c>
      <c r="X404" s="202">
        <f t="shared" si="43"/>
        <v>244125</v>
      </c>
      <c r="Y404" s="191" t="s">
        <v>646</v>
      </c>
      <c r="Z404" s="210" t="str">
        <f>IF(Y404&gt;0,INDEX([13]KPI!$B$2:$B$61, MATCH(Y404,[13]KPI!$A$2:$A$61, 0)),"Enter KPI Reference No. to the left")</f>
        <v>Primary schools at level three or above classification</v>
      </c>
      <c r="AA404" s="189" t="s">
        <v>3267</v>
      </c>
      <c r="AB404" s="206" t="s">
        <v>3311</v>
      </c>
      <c r="AC404" s="138" t="s">
        <v>1902</v>
      </c>
    </row>
    <row r="405" spans="1:29" s="187" customFormat="1" ht="48" x14ac:dyDescent="0.2">
      <c r="A405" s="177">
        <v>403</v>
      </c>
      <c r="B405" s="190">
        <v>2</v>
      </c>
      <c r="C405" s="178" t="str">
        <f>IF(COUNTIF(Components!$E$4:$E$989,B405)&gt;0,INDEX(Components!$G$4:$G$989, MATCH(B405,Components!$E$4:$E$989, 0)),"Enter valid code to the left")</f>
        <v>General education quality</v>
      </c>
      <c r="D405" s="190">
        <v>3</v>
      </c>
      <c r="E405" s="178" t="str">
        <f t="array" ref="E405">IF(COUNTIFS(Components!$F$4:$F$989,D405,Components!$B$4:$B$989,B405)&gt;0,INDEX(Components!$G$4:$G$989, MATCH(B405&amp;D405,Components!$B$4:$B$989&amp;Components!$F$4:$F$989,0),0),"Enter the component code on the left")</f>
        <v>School Improvement Plan (SIP)</v>
      </c>
      <c r="F405" s="190">
        <v>4</v>
      </c>
      <c r="G405" s="178" t="str">
        <f t="array" ref="G405">IF(COUNTIFS(Components!$H$4:$H$989,F405, Components!$C$4:$C$989,D405,Components!$B$4:$B$989,B405)&gt;0,INDEX(Components!$I$4:$I$989, MATCH(B405&amp;D405&amp;F405,Components!$B$4:$B$989&amp;Components!$C$4:$C$989&amp;Components!$H$4:$H$989,0),0),"")</f>
        <v>school leadership</v>
      </c>
      <c r="H405" s="141" t="s">
        <v>1878</v>
      </c>
      <c r="I405" s="138" t="s">
        <v>1903</v>
      </c>
      <c r="J405" s="141" t="s">
        <v>1901</v>
      </c>
      <c r="K405" s="141" t="s">
        <v>1714</v>
      </c>
      <c r="L405" s="181">
        <v>99</v>
      </c>
      <c r="M405" s="181">
        <v>99</v>
      </c>
      <c r="N405" s="181">
        <v>99</v>
      </c>
      <c r="O405" s="181">
        <v>99</v>
      </c>
      <c r="P405" s="181">
        <v>99</v>
      </c>
      <c r="Q405" s="202">
        <f t="shared" si="44"/>
        <v>495</v>
      </c>
      <c r="R405" s="206">
        <v>4425</v>
      </c>
      <c r="S405" s="202">
        <f t="shared" si="45"/>
        <v>438075</v>
      </c>
      <c r="T405" s="202">
        <f t="shared" si="46"/>
        <v>438075</v>
      </c>
      <c r="U405" s="202">
        <f t="shared" si="47"/>
        <v>438075</v>
      </c>
      <c r="V405" s="202">
        <f t="shared" si="48"/>
        <v>438075</v>
      </c>
      <c r="W405" s="202">
        <f t="shared" si="49"/>
        <v>438075</v>
      </c>
      <c r="X405" s="202">
        <f t="shared" si="43"/>
        <v>2190375</v>
      </c>
      <c r="Y405" s="191" t="s">
        <v>646</v>
      </c>
      <c r="Z405" s="210" t="str">
        <f>IF(Y405&gt;0,INDEX([13]KPI!$B$2:$B$61, MATCH(Y405,[13]KPI!$A$2:$A$61, 0)),"Enter KPI Reference No. to the left")</f>
        <v>Primary schools at level three or above classification</v>
      </c>
      <c r="AA405" s="189" t="s">
        <v>3267</v>
      </c>
      <c r="AB405" s="206" t="s">
        <v>769</v>
      </c>
      <c r="AC405" s="138" t="s">
        <v>1902</v>
      </c>
    </row>
    <row r="406" spans="1:29" s="187" customFormat="1" ht="60" x14ac:dyDescent="0.2">
      <c r="A406" s="177">
        <v>404</v>
      </c>
      <c r="B406" s="190">
        <v>2</v>
      </c>
      <c r="C406" s="178" t="str">
        <f>IF(COUNTIF(Components!$E$4:$E$989,B406)&gt;0,INDEX(Components!$G$4:$G$989, MATCH(B406,Components!$E$4:$E$989, 0)),"Enter valid code to the left")</f>
        <v>General education quality</v>
      </c>
      <c r="D406" s="190">
        <v>3</v>
      </c>
      <c r="E406" s="178" t="str">
        <f t="array" ref="E406">IF(COUNTIFS(Components!$F$4:$F$989,D406,Components!$B$4:$B$989,B406)&gt;0,INDEX(Components!$G$4:$G$989, MATCH(B406&amp;D406,Components!$B$4:$B$989&amp;Components!$F$4:$F$989,0),0),"Enter the component code on the left")</f>
        <v>School Improvement Plan (SIP)</v>
      </c>
      <c r="F406" s="190">
        <v>4</v>
      </c>
      <c r="G406" s="178" t="str">
        <f t="array" ref="G406">IF(COUNTIFS(Components!$H$4:$H$989,F406, Components!$C$4:$C$989,D406,Components!$B$4:$B$989,B406)&gt;0,INDEX(Components!$I$4:$I$989, MATCH(B406&amp;D406&amp;F406,Components!$B$4:$B$989&amp;Components!$C$4:$C$989&amp;Components!$H$4:$H$989,0),0),"")</f>
        <v>school leadership</v>
      </c>
      <c r="H406" s="141" t="s">
        <v>1878</v>
      </c>
      <c r="I406" s="138" t="s">
        <v>1904</v>
      </c>
      <c r="J406" s="141" t="s">
        <v>1745</v>
      </c>
      <c r="K406" s="141" t="s">
        <v>1714</v>
      </c>
      <c r="L406" s="181">
        <v>100</v>
      </c>
      <c r="M406" s="181">
        <v>100</v>
      </c>
      <c r="N406" s="181">
        <v>100</v>
      </c>
      <c r="O406" s="181">
        <v>100</v>
      </c>
      <c r="P406" s="181">
        <v>100</v>
      </c>
      <c r="Q406" s="202">
        <f t="shared" si="44"/>
        <v>500</v>
      </c>
      <c r="R406" s="206">
        <v>4566</v>
      </c>
      <c r="S406" s="202">
        <f t="shared" si="45"/>
        <v>456600</v>
      </c>
      <c r="T406" s="202">
        <f t="shared" si="46"/>
        <v>456600</v>
      </c>
      <c r="U406" s="202">
        <f t="shared" si="47"/>
        <v>456600</v>
      </c>
      <c r="V406" s="202">
        <f t="shared" si="48"/>
        <v>456600</v>
      </c>
      <c r="W406" s="202">
        <f t="shared" si="49"/>
        <v>456600</v>
      </c>
      <c r="X406" s="202">
        <f t="shared" si="43"/>
        <v>2283000</v>
      </c>
      <c r="Y406" s="191" t="s">
        <v>646</v>
      </c>
      <c r="Z406" s="210" t="str">
        <f>IF(Y406&gt;0,INDEX([13]KPI!$B$2:$B$61, MATCH(Y406,[13]KPI!$A$2:$A$61, 0)),"Enter KPI Reference No. to the left")</f>
        <v>Primary schools at level three or above classification</v>
      </c>
      <c r="AA406" s="189" t="s">
        <v>3267</v>
      </c>
      <c r="AB406" s="206" t="s">
        <v>3311</v>
      </c>
      <c r="AC406" s="138"/>
    </row>
    <row r="407" spans="1:29" s="187" customFormat="1" ht="60" x14ac:dyDescent="0.2">
      <c r="A407" s="177">
        <v>405</v>
      </c>
      <c r="B407" s="190">
        <v>2</v>
      </c>
      <c r="C407" s="178" t="str">
        <f>IF(COUNTIF(Components!$E$4:$E$989,B407)&gt;0,INDEX(Components!$G$4:$G$989, MATCH(B407,Components!$E$4:$E$989, 0)),"Enter valid code to the left")</f>
        <v>General education quality</v>
      </c>
      <c r="D407" s="190">
        <v>3</v>
      </c>
      <c r="E407" s="178" t="str">
        <f t="array" ref="E407">IF(COUNTIFS(Components!$F$4:$F$989,D407,Components!$B$4:$B$989,B407)&gt;0,INDEX(Components!$G$4:$G$989, MATCH(B407&amp;D407,Components!$B$4:$B$989&amp;Components!$F$4:$F$989,0),0),"Enter the component code on the left")</f>
        <v>School Improvement Plan (SIP)</v>
      </c>
      <c r="F407" s="190">
        <v>4</v>
      </c>
      <c r="G407" s="178" t="str">
        <f t="array" ref="G407">IF(COUNTIFS(Components!$H$4:$H$989,F407, Components!$C$4:$C$989,D407,Components!$B$4:$B$989,B407)&gt;0,INDEX(Components!$I$4:$I$989, MATCH(B407&amp;D407&amp;F407,Components!$B$4:$B$989&amp;Components!$C$4:$C$989&amp;Components!$H$4:$H$989,0),0),"")</f>
        <v>school leadership</v>
      </c>
      <c r="H407" s="141" t="s">
        <v>1878</v>
      </c>
      <c r="I407" s="138" t="s">
        <v>1904</v>
      </c>
      <c r="J407" s="141" t="s">
        <v>1745</v>
      </c>
      <c r="K407" s="141" t="s">
        <v>262</v>
      </c>
      <c r="L407" s="181">
        <v>400</v>
      </c>
      <c r="M407" s="181">
        <v>400</v>
      </c>
      <c r="N407" s="181">
        <v>400</v>
      </c>
      <c r="O407" s="181">
        <v>400</v>
      </c>
      <c r="P407" s="181">
        <v>400</v>
      </c>
      <c r="Q407" s="202">
        <f t="shared" si="44"/>
        <v>2000</v>
      </c>
      <c r="R407" s="206">
        <v>3566</v>
      </c>
      <c r="S407" s="202">
        <f t="shared" si="45"/>
        <v>1426400</v>
      </c>
      <c r="T407" s="202">
        <f t="shared" si="46"/>
        <v>1426400</v>
      </c>
      <c r="U407" s="202">
        <f t="shared" si="47"/>
        <v>1426400</v>
      </c>
      <c r="V407" s="202">
        <f t="shared" si="48"/>
        <v>1426400</v>
      </c>
      <c r="W407" s="202">
        <f t="shared" si="49"/>
        <v>1426400</v>
      </c>
      <c r="X407" s="202">
        <f t="shared" si="43"/>
        <v>7132000</v>
      </c>
      <c r="Y407" s="191" t="s">
        <v>646</v>
      </c>
      <c r="Z407" s="210" t="str">
        <f>IF(Y407&gt;0,INDEX([13]KPI!$B$2:$B$61, MATCH(Y407,[13]KPI!$A$2:$A$61, 0)),"Enter KPI Reference No. to the left")</f>
        <v>Primary schools at level three or above classification</v>
      </c>
      <c r="AA407" s="189" t="s">
        <v>3267</v>
      </c>
      <c r="AB407" s="206" t="s">
        <v>769</v>
      </c>
      <c r="AC407" s="138"/>
    </row>
    <row r="408" spans="1:29" s="187" customFormat="1" ht="48" x14ac:dyDescent="0.2">
      <c r="A408" s="177">
        <v>406</v>
      </c>
      <c r="B408" s="190">
        <v>2</v>
      </c>
      <c r="C408" s="178" t="str">
        <f>IF(COUNTIF(Components!$E$4:$E$989,B408)&gt;0,INDEX(Components!$G$4:$G$989, MATCH(B408,Components!$E$4:$E$989, 0)),"Enter valid code to the left")</f>
        <v>General education quality</v>
      </c>
      <c r="D408" s="190">
        <v>3</v>
      </c>
      <c r="E408" s="178" t="str">
        <f t="array" ref="E408">IF(COUNTIFS(Components!$F$4:$F$989,D408,Components!$B$4:$B$989,B408)&gt;0,INDEX(Components!$G$4:$G$989, MATCH(B408&amp;D408,Components!$B$4:$B$989&amp;Components!$F$4:$F$989,0),0),"Enter the component code on the left")</f>
        <v>School Improvement Plan (SIP)</v>
      </c>
      <c r="F408" s="190">
        <v>4</v>
      </c>
      <c r="G408" s="178" t="str">
        <f t="array" ref="G408">IF(COUNTIFS(Components!$H$4:$H$989,F408, Components!$C$4:$C$989,D408,Components!$B$4:$B$989,B408)&gt;0,INDEX(Components!$I$4:$I$989, MATCH(B408&amp;D408&amp;F408,Components!$B$4:$B$989&amp;Components!$C$4:$C$989&amp;Components!$H$4:$H$989,0),0),"")</f>
        <v>school leadership</v>
      </c>
      <c r="H408" s="141" t="s">
        <v>1878</v>
      </c>
      <c r="I408" s="138" t="s">
        <v>1905</v>
      </c>
      <c r="J408" s="141" t="s">
        <v>1906</v>
      </c>
      <c r="K408" s="141" t="s">
        <v>1907</v>
      </c>
      <c r="L408" s="181">
        <v>2</v>
      </c>
      <c r="M408" s="181">
        <v>2</v>
      </c>
      <c r="N408" s="181">
        <v>2</v>
      </c>
      <c r="O408" s="181">
        <v>2</v>
      </c>
      <c r="P408" s="181">
        <v>2</v>
      </c>
      <c r="Q408" s="202">
        <f t="shared" si="44"/>
        <v>10</v>
      </c>
      <c r="R408" s="206">
        <v>140400</v>
      </c>
      <c r="S408" s="202">
        <f t="shared" si="45"/>
        <v>280800</v>
      </c>
      <c r="T408" s="202">
        <f t="shared" si="46"/>
        <v>280800</v>
      </c>
      <c r="U408" s="202">
        <f t="shared" si="47"/>
        <v>280800</v>
      </c>
      <c r="V408" s="202">
        <f t="shared" si="48"/>
        <v>280800</v>
      </c>
      <c r="W408" s="202">
        <f t="shared" si="49"/>
        <v>280800</v>
      </c>
      <c r="X408" s="202">
        <f t="shared" si="43"/>
        <v>1404000</v>
      </c>
      <c r="Y408" s="191" t="s">
        <v>646</v>
      </c>
      <c r="Z408" s="210" t="str">
        <f>IF(Y408&gt;0,INDEX([13]KPI!$B$2:$B$61, MATCH(Y408,[13]KPI!$A$2:$A$61, 0)),"Enter KPI Reference No. to the left")</f>
        <v>Primary schools at level three or above classification</v>
      </c>
      <c r="AA408" s="189" t="s">
        <v>3267</v>
      </c>
      <c r="AB408" s="206" t="s">
        <v>3311</v>
      </c>
      <c r="AC408" s="138"/>
    </row>
    <row r="409" spans="1:29" ht="60" x14ac:dyDescent="0.2">
      <c r="A409" s="177">
        <v>407</v>
      </c>
      <c r="B409" s="140">
        <v>2</v>
      </c>
      <c r="C409" s="178" t="str">
        <f>IF(COUNTIF(Components!$E$4:$E$989,B409)&gt;0,INDEX(Components!$G$4:$G$989, MATCH(B409,Components!$E$4:$E$989, 0)),"Enter valid code to the left")</f>
        <v>General education quality</v>
      </c>
      <c r="D409" s="140">
        <v>4</v>
      </c>
      <c r="E409" s="178" t="str">
        <f t="array" ref="E409">IF(COUNTIFS(Components!$F$4:$F$989,D409,Components!$B$4:$B$989,B409)&gt;0,INDEX(Components!$G$4:$G$989, MATCH(B409&amp;D409,Components!$B$4:$B$989&amp;Components!$F$4:$F$989,0),0),"Enter the component code on the left")</f>
        <v>information and communications technology</v>
      </c>
      <c r="F409" s="140">
        <v>1</v>
      </c>
      <c r="G409" s="178" t="str">
        <f t="array" ref="G409">IF(COUNTIFS(Components!$H$4:$H$989,F409, Components!$C$4:$C$989,D409,Components!$B$4:$B$989,B409)&gt;0,INDEX(Components!$I$4:$I$989, MATCH(B409&amp;D409&amp;F409,Components!$B$4:$B$989&amp;Components!$C$4:$C$989&amp;Components!$H$4:$H$989,0),0),"")</f>
        <v>ICT infrastructure for teaching and learning</v>
      </c>
      <c r="H409" s="147" t="s">
        <v>2009</v>
      </c>
      <c r="I409" s="147" t="s">
        <v>2010</v>
      </c>
      <c r="J409" s="147" t="s">
        <v>2011</v>
      </c>
      <c r="K409" s="147" t="s">
        <v>2012</v>
      </c>
      <c r="L409" s="182">
        <v>0</v>
      </c>
      <c r="M409" s="182">
        <v>1</v>
      </c>
      <c r="N409" s="182">
        <v>0</v>
      </c>
      <c r="O409" s="182">
        <v>0</v>
      </c>
      <c r="P409" s="182">
        <v>0</v>
      </c>
      <c r="Q409" s="202">
        <f t="shared" si="44"/>
        <v>1</v>
      </c>
      <c r="R409" s="182">
        <v>31982213</v>
      </c>
      <c r="S409" s="202">
        <f t="shared" si="45"/>
        <v>0</v>
      </c>
      <c r="T409" s="202">
        <f t="shared" si="46"/>
        <v>31982213</v>
      </c>
      <c r="U409" s="202">
        <f t="shared" si="47"/>
        <v>0</v>
      </c>
      <c r="V409" s="202">
        <f t="shared" si="48"/>
        <v>0</v>
      </c>
      <c r="W409" s="202">
        <f t="shared" si="49"/>
        <v>0</v>
      </c>
      <c r="X409" s="202">
        <f t="shared" si="43"/>
        <v>31982213</v>
      </c>
      <c r="Y409" s="180" t="s">
        <v>648</v>
      </c>
      <c r="Z409" s="203" t="str">
        <f>IF(Y409&gt;0,INDEX([14]KPI!$B$2:$B$61, MATCH(Y409,[14]KPI!$A$2:$A$61, 0)),"Enter KPI Reference No. to the left")</f>
        <v>Schools (Grades 1-12) acess to broadcast and digital technologies assisted instruction [all varieties]</v>
      </c>
      <c r="AA409" s="180" t="s">
        <v>1032</v>
      </c>
      <c r="AB409" s="213" t="s">
        <v>3320</v>
      </c>
      <c r="AC409" s="137" t="s">
        <v>2013</v>
      </c>
    </row>
    <row r="410" spans="1:29" ht="60" x14ac:dyDescent="0.2">
      <c r="A410" s="177">
        <v>408</v>
      </c>
      <c r="B410" s="140">
        <v>2</v>
      </c>
      <c r="C410" s="178" t="str">
        <f>IF(COUNTIF(Components!$E$4:$E$989,B410)&gt;0,INDEX(Components!$G$4:$G$989, MATCH(B410,Components!$E$4:$E$989, 0)),"Enter valid code to the left")</f>
        <v>General education quality</v>
      </c>
      <c r="D410" s="140">
        <v>4</v>
      </c>
      <c r="E410" s="178" t="str">
        <f t="array" ref="E410">IF(COUNTIFS(Components!$F$4:$F$989,D410,Components!$B$4:$B$989,B410)&gt;0,INDEX(Components!$G$4:$G$989, MATCH(B410&amp;D410,Components!$B$4:$B$989&amp;Components!$F$4:$F$989,0),0),"Enter the component code on the left")</f>
        <v>information and communications technology</v>
      </c>
      <c r="F410" s="140">
        <v>1</v>
      </c>
      <c r="G410" s="178" t="str">
        <f t="array" ref="G410">IF(COUNTIFS(Components!$H$4:$H$989,F410, Components!$C$4:$C$989,D410,Components!$B$4:$B$989,B410)&gt;0,INDEX(Components!$I$4:$I$989, MATCH(B410&amp;D410&amp;F410,Components!$B$4:$B$989&amp;Components!$C$4:$C$989&amp;Components!$H$4:$H$989,0),0),"")</f>
        <v>ICT infrastructure for teaching and learning</v>
      </c>
      <c r="H410" s="147" t="s">
        <v>2009</v>
      </c>
      <c r="I410" s="147" t="s">
        <v>2014</v>
      </c>
      <c r="J410" s="147" t="s">
        <v>2015</v>
      </c>
      <c r="K410" s="147" t="s">
        <v>2016</v>
      </c>
      <c r="L410" s="182">
        <v>0</v>
      </c>
      <c r="M410" s="182">
        <v>1</v>
      </c>
      <c r="N410" s="182">
        <v>0</v>
      </c>
      <c r="O410" s="182">
        <v>0</v>
      </c>
      <c r="P410" s="182">
        <v>0</v>
      </c>
      <c r="Q410" s="202">
        <f t="shared" si="44"/>
        <v>1</v>
      </c>
      <c r="R410" s="182">
        <v>40000000</v>
      </c>
      <c r="S410" s="202">
        <f t="shared" si="45"/>
        <v>0</v>
      </c>
      <c r="T410" s="202">
        <f t="shared" si="46"/>
        <v>40000000</v>
      </c>
      <c r="U410" s="202">
        <f t="shared" si="47"/>
        <v>0</v>
      </c>
      <c r="V410" s="202">
        <f t="shared" si="48"/>
        <v>0</v>
      </c>
      <c r="W410" s="202">
        <f t="shared" si="49"/>
        <v>0</v>
      </c>
      <c r="X410" s="202">
        <f t="shared" si="43"/>
        <v>40000000</v>
      </c>
      <c r="Y410" s="180" t="s">
        <v>648</v>
      </c>
      <c r="Z410" s="203" t="str">
        <f>IF(Y410&gt;0,INDEX([14]KPI!$B$2:$B$61, MATCH(Y410,[14]KPI!$A$2:$A$61, 0)),"Enter KPI Reference No. to the left")</f>
        <v>Schools (Grades 1-12) acess to broadcast and digital technologies assisted instruction [all varieties]</v>
      </c>
      <c r="AA410" s="180" t="s">
        <v>1032</v>
      </c>
      <c r="AB410" s="213" t="s">
        <v>3320</v>
      </c>
      <c r="AC410" s="137" t="s">
        <v>2013</v>
      </c>
    </row>
    <row r="411" spans="1:29" ht="60" x14ac:dyDescent="0.2">
      <c r="A411" s="177">
        <v>409</v>
      </c>
      <c r="B411" s="140">
        <v>2</v>
      </c>
      <c r="C411" s="178" t="str">
        <f>IF(COUNTIF(Components!$E$4:$E$989,B411)&gt;0,INDEX(Components!$G$4:$G$989, MATCH(B411,Components!$E$4:$E$989, 0)),"Enter valid code to the left")</f>
        <v>General education quality</v>
      </c>
      <c r="D411" s="140">
        <v>4</v>
      </c>
      <c r="E411" s="178" t="str">
        <f t="array" ref="E411">IF(COUNTIFS(Components!$F$4:$F$989,D411,Components!$B$4:$B$989,B411)&gt;0,INDEX(Components!$G$4:$G$989, MATCH(B411&amp;D411,Components!$B$4:$B$989&amp;Components!$F$4:$F$989,0),0),"Enter the component code on the left")</f>
        <v>information and communications technology</v>
      </c>
      <c r="F411" s="140">
        <v>1</v>
      </c>
      <c r="G411" s="178" t="str">
        <f t="array" ref="G411">IF(COUNTIFS(Components!$H$4:$H$989,F411, Components!$C$4:$C$989,D411,Components!$B$4:$B$989,B411)&gt;0,INDEX(Components!$I$4:$I$989, MATCH(B411&amp;D411&amp;F411,Components!$B$4:$B$989&amp;Components!$C$4:$C$989&amp;Components!$H$4:$H$989,0),0),"")</f>
        <v>ICT infrastructure for teaching and learning</v>
      </c>
      <c r="H411" s="147" t="s">
        <v>2009</v>
      </c>
      <c r="I411" s="147" t="s">
        <v>2017</v>
      </c>
      <c r="J411" s="147" t="s">
        <v>2018</v>
      </c>
      <c r="K411" s="147" t="s">
        <v>2019</v>
      </c>
      <c r="L411" s="182">
        <v>0</v>
      </c>
      <c r="M411" s="182">
        <v>1</v>
      </c>
      <c r="N411" s="182">
        <v>0</v>
      </c>
      <c r="O411" s="182">
        <v>0</v>
      </c>
      <c r="P411" s="182">
        <v>0</v>
      </c>
      <c r="Q411" s="202">
        <f t="shared" si="44"/>
        <v>1</v>
      </c>
      <c r="R411" s="182">
        <v>10000000</v>
      </c>
      <c r="S411" s="202">
        <f t="shared" si="45"/>
        <v>0</v>
      </c>
      <c r="T411" s="202">
        <f t="shared" si="46"/>
        <v>10000000</v>
      </c>
      <c r="U411" s="202">
        <f t="shared" si="47"/>
        <v>0</v>
      </c>
      <c r="V411" s="202">
        <f t="shared" si="48"/>
        <v>0</v>
      </c>
      <c r="W411" s="202">
        <f t="shared" si="49"/>
        <v>0</v>
      </c>
      <c r="X411" s="202">
        <f t="shared" si="43"/>
        <v>10000000</v>
      </c>
      <c r="Y411" s="180" t="s">
        <v>648</v>
      </c>
      <c r="Z411" s="203" t="str">
        <f>IF(Y411&gt;0,INDEX([14]KPI!$B$2:$B$61, MATCH(Y411,[14]KPI!$A$2:$A$61, 0)),"Enter KPI Reference No. to the left")</f>
        <v>Schools (Grades 1-12) acess to broadcast and digital technologies assisted instruction [all varieties]</v>
      </c>
      <c r="AA411" s="180" t="s">
        <v>3267</v>
      </c>
      <c r="AB411" s="213" t="s">
        <v>3320</v>
      </c>
      <c r="AC411" s="137"/>
    </row>
    <row r="412" spans="1:29" ht="84" x14ac:dyDescent="0.2">
      <c r="A412" s="177">
        <v>410</v>
      </c>
      <c r="B412" s="140">
        <v>2</v>
      </c>
      <c r="C412" s="178" t="str">
        <f>IF(COUNTIF(Components!$E$4:$E$989,B412)&gt;0,INDEX(Components!$G$4:$G$989, MATCH(B412,Components!$E$4:$E$989, 0)),"Enter valid code to the left")</f>
        <v>General education quality</v>
      </c>
      <c r="D412" s="140">
        <v>4</v>
      </c>
      <c r="E412" s="178" t="str">
        <f t="array" ref="E412">IF(COUNTIFS(Components!$F$4:$F$989,D412,Components!$B$4:$B$989,B412)&gt;0,INDEX(Components!$G$4:$G$989, MATCH(B412&amp;D412,Components!$B$4:$B$989&amp;Components!$F$4:$F$989,0),0),"Enter the component code on the left")</f>
        <v>information and communications technology</v>
      </c>
      <c r="F412" s="140">
        <v>1</v>
      </c>
      <c r="G412" s="178" t="str">
        <f t="array" ref="G412">IF(COUNTIFS(Components!$H$4:$H$989,F412, Components!$C$4:$C$989,D412,Components!$B$4:$B$989,B412)&gt;0,INDEX(Components!$I$4:$I$989, MATCH(B412&amp;D412&amp;F412,Components!$B$4:$B$989&amp;Components!$C$4:$C$989&amp;Components!$H$4:$H$989,0),0),"")</f>
        <v>ICT infrastructure for teaching and learning</v>
      </c>
      <c r="H412" s="147" t="s">
        <v>2009</v>
      </c>
      <c r="I412" s="141" t="s">
        <v>2020</v>
      </c>
      <c r="J412" s="141" t="s">
        <v>2021</v>
      </c>
      <c r="K412" s="141" t="s">
        <v>2022</v>
      </c>
      <c r="L412" s="182">
        <v>766</v>
      </c>
      <c r="M412" s="182">
        <v>618</v>
      </c>
      <c r="N412" s="182">
        <v>618</v>
      </c>
      <c r="O412" s="182">
        <v>618</v>
      </c>
      <c r="P412" s="182">
        <v>618</v>
      </c>
      <c r="Q412" s="202">
        <f t="shared" si="44"/>
        <v>3238</v>
      </c>
      <c r="R412" s="217">
        <v>11552</v>
      </c>
      <c r="S412" s="202">
        <f t="shared" si="45"/>
        <v>8848832</v>
      </c>
      <c r="T412" s="202">
        <f t="shared" si="46"/>
        <v>7139136</v>
      </c>
      <c r="U412" s="202">
        <f t="shared" si="47"/>
        <v>7139136</v>
      </c>
      <c r="V412" s="202">
        <f t="shared" si="48"/>
        <v>7139136</v>
      </c>
      <c r="W412" s="202">
        <f t="shared" si="49"/>
        <v>7139136</v>
      </c>
      <c r="X412" s="202">
        <f t="shared" si="43"/>
        <v>37405376</v>
      </c>
      <c r="Y412" s="180" t="s">
        <v>648</v>
      </c>
      <c r="Z412" s="203" t="str">
        <f>IF(Y412&gt;0,INDEX([14]KPI!$B$2:$B$61, MATCH(Y412,[14]KPI!$A$2:$A$61, 0)),"Enter KPI Reference No. to the left")</f>
        <v>Schools (Grades 1-12) acess to broadcast and digital technologies assisted instruction [all varieties]</v>
      </c>
      <c r="AA412" s="180" t="s">
        <v>1032</v>
      </c>
      <c r="AB412" s="213" t="s">
        <v>3321</v>
      </c>
      <c r="AC412" s="138" t="s">
        <v>2023</v>
      </c>
    </row>
    <row r="413" spans="1:29" ht="204" x14ac:dyDescent="0.2">
      <c r="A413" s="177">
        <v>411</v>
      </c>
      <c r="B413" s="140">
        <v>2</v>
      </c>
      <c r="C413" s="178" t="str">
        <f>IF(COUNTIF(Components!$E$4:$E$989,B413)&gt;0,INDEX(Components!$G$4:$G$989, MATCH(B413,Components!$E$4:$E$989, 0)),"Enter valid code to the left")</f>
        <v>General education quality</v>
      </c>
      <c r="D413" s="140">
        <v>4</v>
      </c>
      <c r="E413" s="178" t="str">
        <f t="array" ref="E413">IF(COUNTIFS(Components!$F$4:$F$989,D413,Components!$B$4:$B$989,B413)&gt;0,INDEX(Components!$G$4:$G$989, MATCH(B413&amp;D413,Components!$B$4:$B$989&amp;Components!$F$4:$F$989,0),0),"Enter the component code on the left")</f>
        <v>information and communications technology</v>
      </c>
      <c r="F413" s="140">
        <v>1</v>
      </c>
      <c r="G413" s="178" t="str">
        <f t="array" ref="G413">IF(COUNTIFS(Components!$H$4:$H$989,F413, Components!$C$4:$C$989,D413,Components!$B$4:$B$989,B413)&gt;0,INDEX(Components!$I$4:$I$989, MATCH(B413&amp;D413&amp;F413,Components!$B$4:$B$989&amp;Components!$C$4:$C$989&amp;Components!$H$4:$H$989,0),0),"")</f>
        <v>ICT infrastructure for teaching and learning</v>
      </c>
      <c r="H413" s="147" t="s">
        <v>2009</v>
      </c>
      <c r="I413" s="141" t="s">
        <v>2024</v>
      </c>
      <c r="J413" s="141" t="s">
        <v>2025</v>
      </c>
      <c r="K413" s="141" t="s">
        <v>2026</v>
      </c>
      <c r="L413" s="181">
        <v>0</v>
      </c>
      <c r="M413" s="181">
        <v>1019</v>
      </c>
      <c r="N413" s="181">
        <v>1021</v>
      </c>
      <c r="O413" s="181">
        <v>1021</v>
      </c>
      <c r="P413" s="181">
        <v>1021</v>
      </c>
      <c r="Q413" s="202">
        <f t="shared" si="44"/>
        <v>4082</v>
      </c>
      <c r="R413" s="217">
        <v>116127</v>
      </c>
      <c r="S413" s="202">
        <f t="shared" si="45"/>
        <v>0</v>
      </c>
      <c r="T413" s="202">
        <f t="shared" si="46"/>
        <v>118333413</v>
      </c>
      <c r="U413" s="202">
        <f t="shared" si="47"/>
        <v>118565667</v>
      </c>
      <c r="V413" s="202">
        <f t="shared" si="48"/>
        <v>118565667</v>
      </c>
      <c r="W413" s="202">
        <f t="shared" si="49"/>
        <v>118565667</v>
      </c>
      <c r="X413" s="202">
        <f t="shared" si="43"/>
        <v>474030414</v>
      </c>
      <c r="Y413" s="180" t="s">
        <v>648</v>
      </c>
      <c r="Z413" s="203" t="str">
        <f>IF(Y413&gt;0,INDEX([14]KPI!$B$2:$B$61, MATCH(Y413,[14]KPI!$A$2:$A$61, 0)),"Enter KPI Reference No. to the left")</f>
        <v>Schools (Grades 1-12) acess to broadcast and digital technologies assisted instruction [all varieties]</v>
      </c>
      <c r="AA413" s="180" t="s">
        <v>3267</v>
      </c>
      <c r="AB413" s="213" t="s">
        <v>3321</v>
      </c>
      <c r="AC413" s="137" t="s">
        <v>3273</v>
      </c>
    </row>
    <row r="414" spans="1:29" ht="120" x14ac:dyDescent="0.2">
      <c r="A414" s="177">
        <v>412</v>
      </c>
      <c r="B414" s="140">
        <v>2</v>
      </c>
      <c r="C414" s="178" t="str">
        <f>IF(COUNTIF(Components!$E$4:$E$989,B414)&gt;0,INDEX(Components!$G$4:$G$989, MATCH(B414,Components!$E$4:$E$989, 0)),"Enter valid code to the left")</f>
        <v>General education quality</v>
      </c>
      <c r="D414" s="140">
        <v>4</v>
      </c>
      <c r="E414" s="178" t="str">
        <f t="array" ref="E414">IF(COUNTIFS(Components!$F$4:$F$989,D414,Components!$B$4:$B$989,B414)&gt;0,INDEX(Components!$G$4:$G$989, MATCH(B414&amp;D414,Components!$B$4:$B$989&amp;Components!$F$4:$F$989,0),0),"Enter the component code on the left")</f>
        <v>information and communications technology</v>
      </c>
      <c r="F414" s="140">
        <v>1</v>
      </c>
      <c r="G414" s="178" t="str">
        <f t="array" ref="G414">IF(COUNTIFS(Components!$H$4:$H$989,F414, Components!$C$4:$C$989,D414,Components!$B$4:$B$989,B414)&gt;0,INDEX(Components!$I$4:$I$989, MATCH(B414&amp;D414&amp;F414,Components!$B$4:$B$989&amp;Components!$C$4:$C$989&amp;Components!$H$4:$H$989,0),0),"")</f>
        <v>ICT infrastructure for teaching and learning</v>
      </c>
      <c r="H414" s="147" t="s">
        <v>2009</v>
      </c>
      <c r="I414" s="141" t="s">
        <v>2027</v>
      </c>
      <c r="J414" s="141" t="s">
        <v>2028</v>
      </c>
      <c r="K414" s="141" t="s">
        <v>2029</v>
      </c>
      <c r="L414" s="181">
        <v>0</v>
      </c>
      <c r="M414" s="181">
        <v>500</v>
      </c>
      <c r="N414" s="181">
        <v>0</v>
      </c>
      <c r="O414" s="181">
        <v>700</v>
      </c>
      <c r="P414" s="181">
        <v>700</v>
      </c>
      <c r="Q414" s="202">
        <f t="shared" si="44"/>
        <v>1900</v>
      </c>
      <c r="R414" s="206">
        <v>45000</v>
      </c>
      <c r="S414" s="202">
        <f t="shared" si="45"/>
        <v>0</v>
      </c>
      <c r="T414" s="202">
        <f t="shared" si="46"/>
        <v>22500000</v>
      </c>
      <c r="U414" s="202">
        <f t="shared" si="47"/>
        <v>0</v>
      </c>
      <c r="V414" s="202">
        <f t="shared" si="48"/>
        <v>31500000</v>
      </c>
      <c r="W414" s="202">
        <f t="shared" si="49"/>
        <v>31500000</v>
      </c>
      <c r="X414" s="202">
        <f t="shared" si="43"/>
        <v>85500000</v>
      </c>
      <c r="Y414" s="180" t="s">
        <v>648</v>
      </c>
      <c r="Z414" s="203" t="str">
        <f>IF(Y414&gt;0,INDEX([14]KPI!$B$2:$B$61, MATCH(Y414,[14]KPI!$A$2:$A$61, 0)),"Enter KPI Reference No. to the left")</f>
        <v>Schools (Grades 1-12) acess to broadcast and digital technologies assisted instruction [all varieties]</v>
      </c>
      <c r="AA414" s="180" t="s">
        <v>3267</v>
      </c>
      <c r="AB414" s="213" t="s">
        <v>3322</v>
      </c>
      <c r="AC414" s="137" t="s">
        <v>3274</v>
      </c>
    </row>
    <row r="415" spans="1:29" ht="60" x14ac:dyDescent="0.2">
      <c r="A415" s="177">
        <v>413</v>
      </c>
      <c r="B415" s="140">
        <v>2</v>
      </c>
      <c r="C415" s="178" t="str">
        <f>IF(COUNTIF(Components!$E$4:$E$989,B415)&gt;0,INDEX(Components!$G$4:$G$989, MATCH(B415,Components!$E$4:$E$989, 0)),"Enter valid code to the left")</f>
        <v>General education quality</v>
      </c>
      <c r="D415" s="140">
        <v>4</v>
      </c>
      <c r="E415" s="178" t="str">
        <f t="array" ref="E415">IF(COUNTIFS(Components!$F$4:$F$989,D415,Components!$B$4:$B$989,B415)&gt;0,INDEX(Components!$G$4:$G$989, MATCH(B415&amp;D415,Components!$B$4:$B$989&amp;Components!$F$4:$F$989,0),0),"Enter the component code on the left")</f>
        <v>information and communications technology</v>
      </c>
      <c r="F415" s="140">
        <v>1</v>
      </c>
      <c r="G415" s="178" t="str">
        <f t="array" ref="G415">IF(COUNTIFS(Components!$H$4:$H$989,F415, Components!$C$4:$C$989,D415,Components!$B$4:$B$989,B415)&gt;0,INDEX(Components!$I$4:$I$989, MATCH(B415&amp;D415&amp;F415,Components!$B$4:$B$989&amp;Components!$C$4:$C$989&amp;Components!$H$4:$H$989,0),0),"")</f>
        <v>ICT infrastructure for teaching and learning</v>
      </c>
      <c r="H415" s="147" t="s">
        <v>2009</v>
      </c>
      <c r="I415" s="141" t="s">
        <v>2030</v>
      </c>
      <c r="J415" s="141" t="s">
        <v>2031</v>
      </c>
      <c r="K415" s="141" t="s">
        <v>2032</v>
      </c>
      <c r="L415" s="181">
        <v>0</v>
      </c>
      <c r="M415" s="181">
        <v>0</v>
      </c>
      <c r="N415" s="181">
        <v>200</v>
      </c>
      <c r="O415" s="181">
        <v>0</v>
      </c>
      <c r="P415" s="181">
        <v>0</v>
      </c>
      <c r="Q415" s="202">
        <f t="shared" si="44"/>
        <v>200</v>
      </c>
      <c r="R415" s="206">
        <v>2833</v>
      </c>
      <c r="S415" s="202">
        <f t="shared" si="45"/>
        <v>0</v>
      </c>
      <c r="T415" s="202">
        <f t="shared" si="46"/>
        <v>0</v>
      </c>
      <c r="U415" s="202">
        <f t="shared" si="47"/>
        <v>566600</v>
      </c>
      <c r="V415" s="202">
        <f t="shared" si="48"/>
        <v>0</v>
      </c>
      <c r="W415" s="202">
        <f t="shared" si="49"/>
        <v>0</v>
      </c>
      <c r="X415" s="202">
        <f t="shared" si="43"/>
        <v>566600</v>
      </c>
      <c r="Y415" s="180" t="s">
        <v>648</v>
      </c>
      <c r="Z415" s="203" t="str">
        <f>IF(Y415&gt;0,INDEX([14]KPI!$B$2:$B$61, MATCH(Y415,[14]KPI!$A$2:$A$61, 0)),"Enter KPI Reference No. to the left")</f>
        <v>Schools (Grades 1-12) acess to broadcast and digital technologies assisted instruction [all varieties]</v>
      </c>
      <c r="AA415" s="180" t="s">
        <v>3267</v>
      </c>
      <c r="AB415" s="213" t="s">
        <v>3322</v>
      </c>
      <c r="AC415" s="137"/>
    </row>
    <row r="416" spans="1:29" ht="96" x14ac:dyDescent="0.2">
      <c r="A416" s="177">
        <v>414</v>
      </c>
      <c r="B416" s="140">
        <v>2</v>
      </c>
      <c r="C416" s="178" t="str">
        <f>IF(COUNTIF(Components!$E$4:$E$989,B416)&gt;0,INDEX(Components!$G$4:$G$989, MATCH(B416,Components!$E$4:$E$989, 0)),"Enter valid code to the left")</f>
        <v>General education quality</v>
      </c>
      <c r="D416" s="140">
        <v>4</v>
      </c>
      <c r="E416" s="178" t="str">
        <f t="array" ref="E416">IF(COUNTIFS(Components!$F$4:$F$989,D416,Components!$B$4:$B$989,B416)&gt;0,INDEX(Components!$G$4:$G$989, MATCH(B416&amp;D416,Components!$B$4:$B$989&amp;Components!$F$4:$F$989,0),0),"Enter the component code on the left")</f>
        <v>information and communications technology</v>
      </c>
      <c r="F416" s="140">
        <v>1</v>
      </c>
      <c r="G416" s="178" t="str">
        <f t="array" ref="G416">IF(COUNTIFS(Components!$H$4:$H$989,F416, Components!$C$4:$C$989,D416,Components!$B$4:$B$989,B416)&gt;0,INDEX(Components!$I$4:$I$989, MATCH(B416&amp;D416&amp;F416,Components!$B$4:$B$989&amp;Components!$C$4:$C$989&amp;Components!$H$4:$H$989,0),0),"")</f>
        <v>ICT infrastructure for teaching and learning</v>
      </c>
      <c r="H416" s="147" t="s">
        <v>2009</v>
      </c>
      <c r="I416" s="141" t="s">
        <v>2033</v>
      </c>
      <c r="J416" s="141" t="s">
        <v>2034</v>
      </c>
      <c r="K416" s="141" t="s">
        <v>2035</v>
      </c>
      <c r="L416" s="181">
        <v>0</v>
      </c>
      <c r="M416" s="181">
        <v>480</v>
      </c>
      <c r="N416" s="181">
        <v>0</v>
      </c>
      <c r="O416" s="181">
        <v>480</v>
      </c>
      <c r="P416" s="181">
        <v>480</v>
      </c>
      <c r="Q416" s="202">
        <f t="shared" si="44"/>
        <v>1440</v>
      </c>
      <c r="R416" s="206">
        <v>8000</v>
      </c>
      <c r="S416" s="202">
        <f t="shared" si="45"/>
        <v>0</v>
      </c>
      <c r="T416" s="202">
        <f t="shared" si="46"/>
        <v>3840000</v>
      </c>
      <c r="U416" s="202">
        <f t="shared" si="47"/>
        <v>0</v>
      </c>
      <c r="V416" s="202">
        <f t="shared" si="48"/>
        <v>3840000</v>
      </c>
      <c r="W416" s="202">
        <f t="shared" si="49"/>
        <v>3840000</v>
      </c>
      <c r="X416" s="202">
        <f t="shared" si="43"/>
        <v>11520000</v>
      </c>
      <c r="Y416" s="180" t="s">
        <v>648</v>
      </c>
      <c r="Z416" s="203" t="str">
        <f>IF(Y416&gt;0,INDEX([14]KPI!$B$2:$B$61, MATCH(Y416,[14]KPI!$A$2:$A$61, 0)),"Enter KPI Reference No. to the left")</f>
        <v>Schools (Grades 1-12) acess to broadcast and digital technologies assisted instruction [all varieties]</v>
      </c>
      <c r="AA416" s="180" t="s">
        <v>3267</v>
      </c>
      <c r="AB416" s="213" t="s">
        <v>3322</v>
      </c>
      <c r="AC416" s="137" t="s">
        <v>3275</v>
      </c>
    </row>
    <row r="417" spans="1:29" ht="156" x14ac:dyDescent="0.2">
      <c r="A417" s="177">
        <v>415</v>
      </c>
      <c r="B417" s="140">
        <v>2</v>
      </c>
      <c r="C417" s="178" t="str">
        <f>IF(COUNTIF(Components!$E$4:$E$989,B417)&gt;0,INDEX(Components!$G$4:$G$989, MATCH(B417,Components!$E$4:$E$989, 0)),"Enter valid code to the left")</f>
        <v>General education quality</v>
      </c>
      <c r="D417" s="140">
        <v>4</v>
      </c>
      <c r="E417" s="178" t="str">
        <f t="array" ref="E417">IF(COUNTIFS(Components!$F$4:$F$989,D417,Components!$B$4:$B$989,B417)&gt;0,INDEX(Components!$G$4:$G$989, MATCH(B417&amp;D417,Components!$B$4:$B$989&amp;Components!$F$4:$F$989,0),0),"Enter the component code on the left")</f>
        <v>information and communications technology</v>
      </c>
      <c r="F417" s="140">
        <v>1</v>
      </c>
      <c r="G417" s="178" t="str">
        <f t="array" ref="G417">IF(COUNTIFS(Components!$H$4:$H$989,F417, Components!$C$4:$C$989,D417,Components!$B$4:$B$989,B417)&gt;0,INDEX(Components!$I$4:$I$989, MATCH(B417&amp;D417&amp;F417,Components!$B$4:$B$989&amp;Components!$C$4:$C$989&amp;Components!$H$4:$H$989,0),0),"")</f>
        <v>ICT infrastructure for teaching and learning</v>
      </c>
      <c r="H417" s="147" t="s">
        <v>2009</v>
      </c>
      <c r="I417" s="141" t="s">
        <v>2036</v>
      </c>
      <c r="J417" s="141" t="s">
        <v>2037</v>
      </c>
      <c r="K417" s="141" t="s">
        <v>2038</v>
      </c>
      <c r="L417" s="181">
        <v>0</v>
      </c>
      <c r="M417" s="181">
        <v>180</v>
      </c>
      <c r="N417" s="181">
        <v>0</v>
      </c>
      <c r="O417" s="181">
        <v>180</v>
      </c>
      <c r="P417" s="181">
        <v>180</v>
      </c>
      <c r="Q417" s="202">
        <f t="shared" si="44"/>
        <v>540</v>
      </c>
      <c r="R417" s="206">
        <v>44000</v>
      </c>
      <c r="S417" s="202">
        <f t="shared" si="45"/>
        <v>0</v>
      </c>
      <c r="T417" s="202">
        <f t="shared" si="46"/>
        <v>7920000</v>
      </c>
      <c r="U417" s="202">
        <f t="shared" si="47"/>
        <v>0</v>
      </c>
      <c r="V417" s="202">
        <f t="shared" si="48"/>
        <v>7920000</v>
      </c>
      <c r="W417" s="202">
        <f t="shared" si="49"/>
        <v>7920000</v>
      </c>
      <c r="X417" s="202">
        <f t="shared" si="43"/>
        <v>23760000</v>
      </c>
      <c r="Y417" s="180" t="s">
        <v>648</v>
      </c>
      <c r="Z417" s="203" t="str">
        <f>IF(Y417&gt;0,INDEX([14]KPI!$B$2:$B$61, MATCH(Y417,[14]KPI!$A$2:$A$61, 0)),"Enter KPI Reference No. to the left")</f>
        <v>Schools (Grades 1-12) acess to broadcast and digital technologies assisted instruction [all varieties]</v>
      </c>
      <c r="AA417" s="180" t="s">
        <v>3267</v>
      </c>
      <c r="AB417" s="213" t="s">
        <v>3322</v>
      </c>
      <c r="AC417" s="137" t="s">
        <v>3276</v>
      </c>
    </row>
    <row r="418" spans="1:29" ht="60" x14ac:dyDescent="0.2">
      <c r="A418" s="177">
        <v>416</v>
      </c>
      <c r="B418" s="140">
        <v>2</v>
      </c>
      <c r="C418" s="178" t="str">
        <f>IF(COUNTIF(Components!$E$4:$E$989,B418)&gt;0,INDEX(Components!$G$4:$G$989, MATCH(B418,Components!$E$4:$E$989, 0)),"Enter valid code to the left")</f>
        <v>General education quality</v>
      </c>
      <c r="D418" s="140">
        <v>4</v>
      </c>
      <c r="E418" s="178" t="str">
        <f t="array" ref="E418">IF(COUNTIFS(Components!$F$4:$F$989,D418,Components!$B$4:$B$989,B418)&gt;0,INDEX(Components!$G$4:$G$989, MATCH(B418&amp;D418,Components!$B$4:$B$989&amp;Components!$F$4:$F$989,0),0),"Enter the component code on the left")</f>
        <v>information and communications technology</v>
      </c>
      <c r="F418" s="140">
        <v>1</v>
      </c>
      <c r="G418" s="178" t="str">
        <f t="array" ref="G418">IF(COUNTIFS(Components!$H$4:$H$989,F418, Components!$C$4:$C$989,D418,Components!$B$4:$B$989,B418)&gt;0,INDEX(Components!$I$4:$I$989, MATCH(B418&amp;D418&amp;F418,Components!$B$4:$B$989&amp;Components!$C$4:$C$989&amp;Components!$H$4:$H$989,0),0),"")</f>
        <v>ICT infrastructure for teaching and learning</v>
      </c>
      <c r="H418" s="147" t="s">
        <v>2009</v>
      </c>
      <c r="I418" s="141" t="s">
        <v>2039</v>
      </c>
      <c r="J418" s="141" t="s">
        <v>2031</v>
      </c>
      <c r="K418" s="141" t="s">
        <v>2032</v>
      </c>
      <c r="L418" s="181">
        <v>0</v>
      </c>
      <c r="M418" s="181">
        <v>0</v>
      </c>
      <c r="N418" s="181">
        <v>12</v>
      </c>
      <c r="O418" s="181">
        <v>0</v>
      </c>
      <c r="P418" s="181">
        <v>0</v>
      </c>
      <c r="Q418" s="202">
        <f t="shared" si="44"/>
        <v>12</v>
      </c>
      <c r="R418" s="206">
        <v>3314</v>
      </c>
      <c r="S418" s="202">
        <f t="shared" si="45"/>
        <v>0</v>
      </c>
      <c r="T418" s="202">
        <f t="shared" si="46"/>
        <v>0</v>
      </c>
      <c r="U418" s="202">
        <f t="shared" si="47"/>
        <v>39768</v>
      </c>
      <c r="V418" s="202">
        <f t="shared" si="48"/>
        <v>0</v>
      </c>
      <c r="W418" s="202">
        <f t="shared" si="49"/>
        <v>0</v>
      </c>
      <c r="X418" s="202">
        <f t="shared" si="43"/>
        <v>39768</v>
      </c>
      <c r="Y418" s="180" t="s">
        <v>648</v>
      </c>
      <c r="Z418" s="203" t="str">
        <f>IF(Y418&gt;0,INDEX([14]KPI!$B$2:$B$61, MATCH(Y418,[14]KPI!$A$2:$A$61, 0)),"Enter KPI Reference No. to the left")</f>
        <v>Schools (Grades 1-12) acess to broadcast and digital technologies assisted instruction [all varieties]</v>
      </c>
      <c r="AA418" s="180" t="s">
        <v>2040</v>
      </c>
      <c r="AB418" s="213" t="s">
        <v>3322</v>
      </c>
      <c r="AC418" s="137"/>
    </row>
    <row r="419" spans="1:29" ht="108" x14ac:dyDescent="0.2">
      <c r="A419" s="177">
        <v>417</v>
      </c>
      <c r="B419" s="140">
        <v>2</v>
      </c>
      <c r="C419" s="178" t="str">
        <f>IF(COUNTIF(Components!$E$4:$E$989,B419)&gt;0,INDEX(Components!$G$4:$G$989, MATCH(B419,Components!$E$4:$E$989, 0)),"Enter valid code to the left")</f>
        <v>General education quality</v>
      </c>
      <c r="D419" s="140">
        <v>4</v>
      </c>
      <c r="E419" s="178" t="str">
        <f t="array" ref="E419">IF(COUNTIFS(Components!$F$4:$F$989,D419,Components!$B$4:$B$989,B419)&gt;0,INDEX(Components!$G$4:$G$989, MATCH(B419&amp;D419,Components!$B$4:$B$989&amp;Components!$F$4:$F$989,0),0),"Enter the component code on the left")</f>
        <v>information and communications technology</v>
      </c>
      <c r="F419" s="140">
        <v>1</v>
      </c>
      <c r="G419" s="178" t="str">
        <f t="array" ref="G419">IF(COUNTIFS(Components!$H$4:$H$989,F419, Components!$C$4:$C$989,D419,Components!$B$4:$B$989,B419)&gt;0,INDEX(Components!$I$4:$I$989, MATCH(B419&amp;D419&amp;F419,Components!$B$4:$B$989&amp;Components!$C$4:$C$989&amp;Components!$H$4:$H$989,0),0),"")</f>
        <v>ICT infrastructure for teaching and learning</v>
      </c>
      <c r="H419" s="147" t="s">
        <v>2009</v>
      </c>
      <c r="I419" s="141" t="s">
        <v>2041</v>
      </c>
      <c r="J419" s="141" t="s">
        <v>2042</v>
      </c>
      <c r="K419" s="141" t="s">
        <v>2043</v>
      </c>
      <c r="L419" s="181">
        <v>0</v>
      </c>
      <c r="M419" s="181">
        <v>3</v>
      </c>
      <c r="N419" s="181">
        <v>5</v>
      </c>
      <c r="O419" s="181">
        <v>3</v>
      </c>
      <c r="P419" s="181">
        <v>0</v>
      </c>
      <c r="Q419" s="202">
        <f t="shared" si="44"/>
        <v>11</v>
      </c>
      <c r="R419" s="206">
        <v>31295718</v>
      </c>
      <c r="S419" s="202">
        <f t="shared" si="45"/>
        <v>0</v>
      </c>
      <c r="T419" s="202">
        <f t="shared" si="46"/>
        <v>93887154</v>
      </c>
      <c r="U419" s="202">
        <f t="shared" si="47"/>
        <v>156478590</v>
      </c>
      <c r="V419" s="202">
        <f t="shared" si="48"/>
        <v>93887154</v>
      </c>
      <c r="W419" s="202">
        <f t="shared" si="49"/>
        <v>0</v>
      </c>
      <c r="X419" s="202">
        <f t="shared" si="43"/>
        <v>344252898</v>
      </c>
      <c r="Y419" s="180" t="s">
        <v>648</v>
      </c>
      <c r="Z419" s="203" t="str">
        <f>IF(Y419&gt;0,INDEX([14]KPI!$B$2:$B$61, MATCH(Y419,[14]KPI!$A$2:$A$61, 0)),"Enter KPI Reference No. to the left")</f>
        <v>Schools (Grades 1-12) acess to broadcast and digital technologies assisted instruction [all varieties]</v>
      </c>
      <c r="AA419" s="180" t="s">
        <v>1032</v>
      </c>
      <c r="AB419" s="213" t="s">
        <v>3321</v>
      </c>
      <c r="AC419" s="137" t="s">
        <v>2044</v>
      </c>
    </row>
    <row r="420" spans="1:29" ht="60" x14ac:dyDescent="0.2">
      <c r="A420" s="177">
        <v>418</v>
      </c>
      <c r="B420" s="140">
        <v>2</v>
      </c>
      <c r="C420" s="178" t="str">
        <f>IF(COUNTIF(Components!$E$4:$E$989,B420)&gt;0,INDEX(Components!$G$4:$G$989, MATCH(B420,Components!$E$4:$E$989, 0)),"Enter valid code to the left")</f>
        <v>General education quality</v>
      </c>
      <c r="D420" s="140">
        <v>4</v>
      </c>
      <c r="E420" s="178" t="str">
        <f t="array" ref="E420">IF(COUNTIFS(Components!$F$4:$F$989,D420,Components!$B$4:$B$989,B420)&gt;0,INDEX(Components!$G$4:$G$989, MATCH(B420&amp;D420,Components!$B$4:$B$989&amp;Components!$F$4:$F$989,0),0),"Enter the component code on the left")</f>
        <v>information and communications technology</v>
      </c>
      <c r="F420" s="140">
        <v>1</v>
      </c>
      <c r="G420" s="178" t="str">
        <f t="array" ref="G420">IF(COUNTIFS(Components!$H$4:$H$989,F420, Components!$C$4:$C$989,D420,Components!$B$4:$B$989,B420)&gt;0,INDEX(Components!$I$4:$I$989, MATCH(B420&amp;D420&amp;F420,Components!$B$4:$B$989&amp;Components!$C$4:$C$989&amp;Components!$H$4:$H$989,0),0),"")</f>
        <v>ICT infrastructure for teaching and learning</v>
      </c>
      <c r="H420" s="147" t="s">
        <v>2009</v>
      </c>
      <c r="I420" s="141" t="s">
        <v>2045</v>
      </c>
      <c r="J420" s="141" t="s">
        <v>2046</v>
      </c>
      <c r="K420" s="141" t="s">
        <v>2032</v>
      </c>
      <c r="L420" s="181">
        <v>0</v>
      </c>
      <c r="M420" s="181">
        <v>375</v>
      </c>
      <c r="N420" s="181">
        <v>500</v>
      </c>
      <c r="O420" s="181">
        <v>300</v>
      </c>
      <c r="P420" s="181">
        <v>325</v>
      </c>
      <c r="Q420" s="202">
        <f t="shared" si="44"/>
        <v>1500</v>
      </c>
      <c r="R420" s="217">
        <v>8509</v>
      </c>
      <c r="S420" s="202">
        <f t="shared" si="45"/>
        <v>0</v>
      </c>
      <c r="T420" s="202">
        <f t="shared" si="46"/>
        <v>3190875</v>
      </c>
      <c r="U420" s="202">
        <f t="shared" si="47"/>
        <v>4254500</v>
      </c>
      <c r="V420" s="202">
        <f t="shared" si="48"/>
        <v>2552700</v>
      </c>
      <c r="W420" s="202">
        <f t="shared" si="49"/>
        <v>2765425</v>
      </c>
      <c r="X420" s="202">
        <f t="shared" ref="X420:X483" si="50">S420+T420+U420+V420+W420</f>
        <v>12763500</v>
      </c>
      <c r="Y420" s="180" t="s">
        <v>648</v>
      </c>
      <c r="Z420" s="203" t="str">
        <f>IF(Y420&gt;0,INDEX([14]KPI!$B$2:$B$61, MATCH(Y420,[14]KPI!$A$2:$A$61, 0)),"Enter KPI Reference No. to the left")</f>
        <v>Schools (Grades 1-12) acess to broadcast and digital technologies assisted instruction [all varieties]</v>
      </c>
      <c r="AA420" s="180" t="s">
        <v>1032</v>
      </c>
      <c r="AB420" s="213" t="s">
        <v>3321</v>
      </c>
      <c r="AC420" s="137" t="s">
        <v>2047</v>
      </c>
    </row>
    <row r="421" spans="1:29" ht="72" x14ac:dyDescent="0.2">
      <c r="A421" s="177">
        <v>419</v>
      </c>
      <c r="B421" s="140">
        <v>2</v>
      </c>
      <c r="C421" s="178" t="str">
        <f>IF(COUNTIF(Components!$E$4:$E$989,B421)&gt;0,INDEX(Components!$G$4:$G$989, MATCH(B421,Components!$E$4:$E$989, 0)),"Enter valid code to the left")</f>
        <v>General education quality</v>
      </c>
      <c r="D421" s="140">
        <v>4</v>
      </c>
      <c r="E421" s="178" t="str">
        <f t="array" ref="E421">IF(COUNTIFS(Components!$F$4:$F$989,D421,Components!$B$4:$B$989,B421)&gt;0,INDEX(Components!$G$4:$G$989, MATCH(B421&amp;D421,Components!$B$4:$B$989&amp;Components!$F$4:$F$989,0),0),"Enter the component code on the left")</f>
        <v>information and communications technology</v>
      </c>
      <c r="F421" s="140">
        <v>1</v>
      </c>
      <c r="G421" s="178" t="str">
        <f t="array" ref="G421">IF(COUNTIFS(Components!$H$4:$H$989,F421, Components!$C$4:$C$989,D421,Components!$B$4:$B$989,B421)&gt;0,INDEX(Components!$I$4:$I$989, MATCH(B421&amp;D421&amp;F421,Components!$B$4:$B$989&amp;Components!$C$4:$C$989&amp;Components!$H$4:$H$989,0),0),"")</f>
        <v>ICT infrastructure for teaching and learning</v>
      </c>
      <c r="H421" s="147" t="s">
        <v>2009</v>
      </c>
      <c r="I421" s="141" t="s">
        <v>2048</v>
      </c>
      <c r="J421" s="141" t="s">
        <v>2328</v>
      </c>
      <c r="K421" s="141" t="s">
        <v>2049</v>
      </c>
      <c r="L421" s="181">
        <v>0</v>
      </c>
      <c r="M421" s="181">
        <v>1</v>
      </c>
      <c r="N421" s="181">
        <v>0</v>
      </c>
      <c r="O421" s="181">
        <v>0</v>
      </c>
      <c r="P421" s="181">
        <v>0</v>
      </c>
      <c r="Q421" s="202">
        <f t="shared" si="44"/>
        <v>1</v>
      </c>
      <c r="R421" s="217">
        <v>2000000</v>
      </c>
      <c r="S421" s="202">
        <f t="shared" si="45"/>
        <v>0</v>
      </c>
      <c r="T421" s="202">
        <f t="shared" si="46"/>
        <v>2000000</v>
      </c>
      <c r="U421" s="202">
        <f t="shared" si="47"/>
        <v>0</v>
      </c>
      <c r="V421" s="202">
        <f t="shared" si="48"/>
        <v>0</v>
      </c>
      <c r="W421" s="202">
        <f t="shared" si="49"/>
        <v>0</v>
      </c>
      <c r="X421" s="202">
        <f t="shared" si="50"/>
        <v>2000000</v>
      </c>
      <c r="Y421" s="180" t="s">
        <v>648</v>
      </c>
      <c r="Z421" s="203" t="str">
        <f>IF(Y421&gt;0,INDEX([14]KPI!$B$2:$B$61, MATCH(Y421,[14]KPI!$A$2:$A$61, 0)),"Enter KPI Reference No. to the left")</f>
        <v>Schools (Grades 1-12) acess to broadcast and digital technologies assisted instruction [all varieties]</v>
      </c>
      <c r="AA421" s="191" t="s">
        <v>3267</v>
      </c>
      <c r="AB421" s="213" t="s">
        <v>3322</v>
      </c>
      <c r="AC421" s="137" t="s">
        <v>2050</v>
      </c>
    </row>
    <row r="422" spans="1:29" ht="84" x14ac:dyDescent="0.2">
      <c r="A422" s="177">
        <v>420</v>
      </c>
      <c r="B422" s="140">
        <v>2</v>
      </c>
      <c r="C422" s="178" t="str">
        <f>IF(COUNTIF(Components!$E$4:$E$989,B422)&gt;0,INDEX(Components!$G$4:$G$989, MATCH(B422,Components!$E$4:$E$989, 0)),"Enter valid code to the left")</f>
        <v>General education quality</v>
      </c>
      <c r="D422" s="140">
        <v>4</v>
      </c>
      <c r="E422" s="178" t="str">
        <f t="array" ref="E422">IF(COUNTIFS(Components!$F$4:$F$989,D422,Components!$B$4:$B$989,B422)&gt;0,INDEX(Components!$G$4:$G$989, MATCH(B422&amp;D422,Components!$B$4:$B$989&amp;Components!$F$4:$F$989,0),0),"Enter the component code on the left")</f>
        <v>information and communications technology</v>
      </c>
      <c r="F422" s="140">
        <v>1</v>
      </c>
      <c r="G422" s="178" t="str">
        <f t="array" ref="G422">IF(COUNTIFS(Components!$H$4:$H$989,F422, Components!$C$4:$C$989,D422,Components!$B$4:$B$989,B422)&gt;0,INDEX(Components!$I$4:$I$989, MATCH(B422&amp;D422&amp;F422,Components!$B$4:$B$989&amp;Components!$C$4:$C$989&amp;Components!$H$4:$H$989,0),0),"")</f>
        <v>ICT infrastructure for teaching and learning</v>
      </c>
      <c r="H422" s="147" t="s">
        <v>2051</v>
      </c>
      <c r="I422" s="141" t="s">
        <v>2052</v>
      </c>
      <c r="J422" s="141" t="s">
        <v>2053</v>
      </c>
      <c r="K422" s="141" t="s">
        <v>2054</v>
      </c>
      <c r="L422" s="181">
        <v>0</v>
      </c>
      <c r="M422" s="181">
        <v>200</v>
      </c>
      <c r="N422" s="181">
        <v>0</v>
      </c>
      <c r="O422" s="181">
        <v>0</v>
      </c>
      <c r="P422" s="181">
        <v>0</v>
      </c>
      <c r="Q422" s="202">
        <f t="shared" si="44"/>
        <v>200</v>
      </c>
      <c r="R422" s="217">
        <v>1396341</v>
      </c>
      <c r="S422" s="202">
        <f t="shared" si="45"/>
        <v>0</v>
      </c>
      <c r="T422" s="202">
        <f t="shared" si="46"/>
        <v>279268200</v>
      </c>
      <c r="U422" s="202">
        <f t="shared" si="47"/>
        <v>0</v>
      </c>
      <c r="V422" s="202">
        <f t="shared" si="48"/>
        <v>0</v>
      </c>
      <c r="W422" s="202">
        <f t="shared" si="49"/>
        <v>0</v>
      </c>
      <c r="X422" s="202">
        <f t="shared" si="50"/>
        <v>279268200</v>
      </c>
      <c r="Y422" s="180" t="s">
        <v>648</v>
      </c>
      <c r="Z422" s="203" t="str">
        <f>IF(Y422&gt;0,INDEX([14]KPI!$B$2:$B$61, MATCH(Y422,[14]KPI!$A$2:$A$61, 0)),"Enter KPI Reference No. to the left")</f>
        <v>Schools (Grades 1-12) acess to broadcast and digital technologies assisted instruction [all varieties]</v>
      </c>
      <c r="AA422" s="191" t="s">
        <v>3267</v>
      </c>
      <c r="AB422" s="213" t="s">
        <v>3322</v>
      </c>
      <c r="AC422" s="137" t="s">
        <v>3277</v>
      </c>
    </row>
    <row r="423" spans="1:29" ht="84" x14ac:dyDescent="0.2">
      <c r="A423" s="177">
        <v>421</v>
      </c>
      <c r="B423" s="140">
        <v>2</v>
      </c>
      <c r="C423" s="178" t="str">
        <f>IF(COUNTIF(Components!$E$4:$E$989,B423)&gt;0,INDEX(Components!$G$4:$G$989, MATCH(B423,Components!$E$4:$E$989, 0)),"Enter valid code to the left")</f>
        <v>General education quality</v>
      </c>
      <c r="D423" s="140">
        <v>4</v>
      </c>
      <c r="E423" s="178" t="str">
        <f t="array" ref="E423">IF(COUNTIFS(Components!$F$4:$F$989,D423,Components!$B$4:$B$989,B423)&gt;0,INDEX(Components!$G$4:$G$989, MATCH(B423&amp;D423,Components!$B$4:$B$989&amp;Components!$F$4:$F$989,0),0),"Enter the component code on the left")</f>
        <v>information and communications technology</v>
      </c>
      <c r="F423" s="140">
        <v>1</v>
      </c>
      <c r="G423" s="178" t="str">
        <f t="array" ref="G423">IF(COUNTIFS(Components!$H$4:$H$989,F423, Components!$C$4:$C$989,D423,Components!$B$4:$B$989,B423)&gt;0,INDEX(Components!$I$4:$I$989, MATCH(B423&amp;D423&amp;F423,Components!$B$4:$B$989&amp;Components!$C$4:$C$989&amp;Components!$H$4:$H$989,0),0),"")</f>
        <v>ICT infrastructure for teaching and learning</v>
      </c>
      <c r="H423" s="147" t="s">
        <v>2051</v>
      </c>
      <c r="I423" s="141" t="s">
        <v>2329</v>
      </c>
      <c r="J423" s="141" t="s">
        <v>2055</v>
      </c>
      <c r="K423" s="141" t="s">
        <v>2056</v>
      </c>
      <c r="L423" s="181">
        <v>0</v>
      </c>
      <c r="M423" s="181">
        <v>0</v>
      </c>
      <c r="N423" s="181">
        <v>70</v>
      </c>
      <c r="O423" s="181">
        <v>0</v>
      </c>
      <c r="P423" s="181">
        <v>0</v>
      </c>
      <c r="Q423" s="202">
        <f t="shared" si="44"/>
        <v>70</v>
      </c>
      <c r="R423" s="217">
        <v>1014546</v>
      </c>
      <c r="S423" s="202">
        <f t="shared" si="45"/>
        <v>0</v>
      </c>
      <c r="T423" s="202">
        <f t="shared" si="46"/>
        <v>0</v>
      </c>
      <c r="U423" s="202">
        <f t="shared" si="47"/>
        <v>71018220</v>
      </c>
      <c r="V423" s="202">
        <f t="shared" si="48"/>
        <v>0</v>
      </c>
      <c r="W423" s="202">
        <f t="shared" si="49"/>
        <v>0</v>
      </c>
      <c r="X423" s="202">
        <f t="shared" si="50"/>
        <v>71018220</v>
      </c>
      <c r="Y423" s="180" t="s">
        <v>648</v>
      </c>
      <c r="Z423" s="203" t="str">
        <f>IF(Y423&gt;0,INDEX([14]KPI!$B$2:$B$61, MATCH(Y423,[14]KPI!$A$2:$A$61, 0)),"Enter KPI Reference No. to the left")</f>
        <v>Schools (Grades 1-12) acess to broadcast and digital technologies assisted instruction [all varieties]</v>
      </c>
      <c r="AA423" s="191" t="s">
        <v>3267</v>
      </c>
      <c r="AB423" s="213" t="s">
        <v>3322</v>
      </c>
      <c r="AC423" s="137" t="s">
        <v>3278</v>
      </c>
    </row>
    <row r="424" spans="1:29" ht="240" x14ac:dyDescent="0.2">
      <c r="A424" s="177">
        <v>422</v>
      </c>
      <c r="B424" s="140">
        <v>2</v>
      </c>
      <c r="C424" s="178" t="str">
        <f>IF(COUNTIF(Components!$E$4:$E$989,B424)&gt;0,INDEX(Components!$G$4:$G$989, MATCH(B424,Components!$E$4:$E$989, 0)),"Enter valid code to the left")</f>
        <v>General education quality</v>
      </c>
      <c r="D424" s="140">
        <v>4</v>
      </c>
      <c r="E424" s="178" t="str">
        <f t="array" ref="E424">IF(COUNTIFS(Components!$F$4:$F$989,D424,Components!$B$4:$B$989,B424)&gt;0,INDEX(Components!$G$4:$G$989, MATCH(B424&amp;D424,Components!$B$4:$B$989&amp;Components!$F$4:$F$989,0),0),"Enter the component code on the left")</f>
        <v>information and communications technology</v>
      </c>
      <c r="F424" s="140">
        <v>1</v>
      </c>
      <c r="G424" s="178" t="str">
        <f t="array" ref="G424">IF(COUNTIFS(Components!$H$4:$H$989,F424, Components!$C$4:$C$989,D424,Components!$B$4:$B$989,B424)&gt;0,INDEX(Components!$I$4:$I$989, MATCH(B424&amp;D424&amp;F424,Components!$B$4:$B$989&amp;Components!$C$4:$C$989&amp;Components!$H$4:$H$989,0),0),"")</f>
        <v>ICT infrastructure for teaching and learning</v>
      </c>
      <c r="H424" s="147" t="s">
        <v>2051</v>
      </c>
      <c r="I424" s="141" t="s">
        <v>2057</v>
      </c>
      <c r="J424" s="141" t="s">
        <v>2058</v>
      </c>
      <c r="K424" s="141" t="s">
        <v>2059</v>
      </c>
      <c r="L424" s="181">
        <v>0</v>
      </c>
      <c r="M424" s="181">
        <v>1</v>
      </c>
      <c r="N424" s="181">
        <v>1</v>
      </c>
      <c r="O424" s="181">
        <v>0</v>
      </c>
      <c r="P424" s="181">
        <v>0</v>
      </c>
      <c r="Q424" s="202">
        <f t="shared" si="44"/>
        <v>2</v>
      </c>
      <c r="R424" s="217">
        <v>55000000</v>
      </c>
      <c r="S424" s="202">
        <f t="shared" si="45"/>
        <v>0</v>
      </c>
      <c r="T424" s="202">
        <f t="shared" si="46"/>
        <v>55000000</v>
      </c>
      <c r="U424" s="202">
        <f t="shared" si="47"/>
        <v>55000000</v>
      </c>
      <c r="V424" s="202">
        <f t="shared" si="48"/>
        <v>0</v>
      </c>
      <c r="W424" s="202">
        <f t="shared" si="49"/>
        <v>0</v>
      </c>
      <c r="X424" s="202">
        <f t="shared" si="50"/>
        <v>110000000</v>
      </c>
      <c r="Y424" s="180" t="s">
        <v>648</v>
      </c>
      <c r="Z424" s="203" t="str">
        <f>IF(Y424&gt;0,INDEX([14]KPI!$B$2:$B$61, MATCH(Y424,[14]KPI!$A$2:$A$61, 0)),"Enter KPI Reference No. to the left")</f>
        <v>Schools (Grades 1-12) acess to broadcast and digital technologies assisted instruction [all varieties]</v>
      </c>
      <c r="AA424" s="191" t="s">
        <v>3267</v>
      </c>
      <c r="AB424" s="213" t="s">
        <v>3322</v>
      </c>
      <c r="AC424" s="137" t="s">
        <v>3279</v>
      </c>
    </row>
    <row r="425" spans="1:29" ht="60" x14ac:dyDescent="0.2">
      <c r="A425" s="177">
        <v>423</v>
      </c>
      <c r="B425" s="140">
        <v>2</v>
      </c>
      <c r="C425" s="178" t="str">
        <f>IF(COUNTIF(Components!$E$4:$E$989,B425)&gt;0,INDEX(Components!$G$4:$G$989, MATCH(B425,Components!$E$4:$E$989, 0)),"Enter valid code to the left")</f>
        <v>General education quality</v>
      </c>
      <c r="D425" s="140">
        <v>4</v>
      </c>
      <c r="E425" s="178" t="str">
        <f t="array" ref="E425">IF(COUNTIFS(Components!$F$4:$F$989,D425,Components!$B$4:$B$989,B425)&gt;0,INDEX(Components!$G$4:$G$989, MATCH(B425&amp;D425,Components!$B$4:$B$989&amp;Components!$F$4:$F$989,0),0),"Enter the component code on the left")</f>
        <v>information and communications technology</v>
      </c>
      <c r="F425" s="140">
        <v>1</v>
      </c>
      <c r="G425" s="178" t="str">
        <f t="array" ref="G425">IF(COUNTIFS(Components!$H$4:$H$989,F425, Components!$C$4:$C$989,D425,Components!$B$4:$B$989,B425)&gt;0,INDEX(Components!$I$4:$I$989, MATCH(B425&amp;D425&amp;F425,Components!$B$4:$B$989&amp;Components!$C$4:$C$989&amp;Components!$H$4:$H$989,0),0),"")</f>
        <v>ICT infrastructure for teaching and learning</v>
      </c>
      <c r="H425" s="138" t="s">
        <v>2051</v>
      </c>
      <c r="I425" s="141" t="s">
        <v>2060</v>
      </c>
      <c r="J425" s="141" t="s">
        <v>1769</v>
      </c>
      <c r="K425" s="141" t="s">
        <v>1866</v>
      </c>
      <c r="L425" s="181">
        <v>0</v>
      </c>
      <c r="M425" s="181">
        <v>1000</v>
      </c>
      <c r="N425" s="181">
        <v>1300</v>
      </c>
      <c r="O425" s="181">
        <v>1433</v>
      </c>
      <c r="P425" s="181">
        <v>1533</v>
      </c>
      <c r="Q425" s="202">
        <f t="shared" si="44"/>
        <v>5266</v>
      </c>
      <c r="R425" s="217">
        <v>7526</v>
      </c>
      <c r="S425" s="202">
        <f t="shared" si="45"/>
        <v>0</v>
      </c>
      <c r="T425" s="202">
        <f t="shared" si="46"/>
        <v>7526000</v>
      </c>
      <c r="U425" s="202">
        <f t="shared" si="47"/>
        <v>9783800</v>
      </c>
      <c r="V425" s="202">
        <f t="shared" si="48"/>
        <v>10784758</v>
      </c>
      <c r="W425" s="202">
        <f t="shared" si="49"/>
        <v>11537358</v>
      </c>
      <c r="X425" s="202">
        <f t="shared" si="50"/>
        <v>39631916</v>
      </c>
      <c r="Y425" s="180" t="s">
        <v>648</v>
      </c>
      <c r="Z425" s="203" t="str">
        <f>IF(Y425&gt;0,INDEX([14]KPI!$B$2:$B$61, MATCH(Y425,[14]KPI!$A$2:$A$61, 0)),"Enter KPI Reference No. to the left")</f>
        <v>Schools (Grades 1-12) acess to broadcast and digital technologies assisted instruction [all varieties]</v>
      </c>
      <c r="AA425" s="180" t="s">
        <v>1032</v>
      </c>
      <c r="AB425" s="213" t="s">
        <v>3322</v>
      </c>
      <c r="AC425" s="137" t="s">
        <v>2061</v>
      </c>
    </row>
    <row r="426" spans="1:29" ht="60" x14ac:dyDescent="0.2">
      <c r="A426" s="177">
        <v>424</v>
      </c>
      <c r="B426" s="140">
        <v>2</v>
      </c>
      <c r="C426" s="178" t="str">
        <f>IF(COUNTIF(Components!$E$4:$E$989,B426)&gt;0,INDEX(Components!$G$4:$G$989, MATCH(B426,Components!$E$4:$E$989, 0)),"Enter valid code to the left")</f>
        <v>General education quality</v>
      </c>
      <c r="D426" s="140">
        <v>4</v>
      </c>
      <c r="E426" s="178" t="str">
        <f t="array" ref="E426">IF(COUNTIFS(Components!$F$4:$F$989,D426,Components!$B$4:$B$989,B426)&gt;0,INDEX(Components!$G$4:$G$989, MATCH(B426&amp;D426,Components!$B$4:$B$989&amp;Components!$F$4:$F$989,0),0),"Enter the component code on the left")</f>
        <v>information and communications technology</v>
      </c>
      <c r="F426" s="140">
        <v>2</v>
      </c>
      <c r="G426" s="178" t="str">
        <f t="array" ref="G426">IF(COUNTIFS(Components!$H$4:$H$989,F426, Components!$C$4:$C$989,D426,Components!$B$4:$B$989,B426)&gt;0,INDEX(Components!$I$4:$I$989, MATCH(B426&amp;D426&amp;F426,Components!$B$4:$B$989&amp;Components!$C$4:$C$989&amp;Components!$H$4:$H$989,0),0),"")</f>
        <v>content development for ICT</v>
      </c>
      <c r="H426" s="138" t="s">
        <v>2062</v>
      </c>
      <c r="I426" s="141" t="s">
        <v>2063</v>
      </c>
      <c r="J426" s="141" t="s">
        <v>2064</v>
      </c>
      <c r="K426" s="141" t="s">
        <v>2065</v>
      </c>
      <c r="L426" s="181">
        <v>120</v>
      </c>
      <c r="M426" s="181">
        <v>0</v>
      </c>
      <c r="N426" s="181">
        <v>0</v>
      </c>
      <c r="O426" s="181"/>
      <c r="P426" s="181">
        <v>0</v>
      </c>
      <c r="Q426" s="202">
        <f t="shared" si="44"/>
        <v>120</v>
      </c>
      <c r="R426" s="206">
        <v>153991</v>
      </c>
      <c r="S426" s="202">
        <f t="shared" si="45"/>
        <v>18478920</v>
      </c>
      <c r="T426" s="202">
        <f t="shared" si="46"/>
        <v>0</v>
      </c>
      <c r="U426" s="202">
        <f t="shared" si="47"/>
        <v>0</v>
      </c>
      <c r="V426" s="202">
        <f t="shared" si="48"/>
        <v>0</v>
      </c>
      <c r="W426" s="202">
        <f t="shared" si="49"/>
        <v>0</v>
      </c>
      <c r="X426" s="202">
        <f t="shared" si="50"/>
        <v>18478920</v>
      </c>
      <c r="Y426" s="180" t="s">
        <v>648</v>
      </c>
      <c r="Z426" s="203" t="str">
        <f>IF(Y426&gt;0,INDEX([14]KPI!$B$2:$B$61, MATCH(Y426,[14]KPI!$A$2:$A$61, 0)),"Enter KPI Reference No. to the left")</f>
        <v>Schools (Grades 1-12) acess to broadcast and digital technologies assisted instruction [all varieties]</v>
      </c>
      <c r="AA426" s="180" t="s">
        <v>1032</v>
      </c>
      <c r="AB426" s="213" t="s">
        <v>3322</v>
      </c>
      <c r="AC426" s="137"/>
    </row>
    <row r="427" spans="1:29" ht="60" x14ac:dyDescent="0.2">
      <c r="A427" s="177">
        <v>425</v>
      </c>
      <c r="B427" s="140">
        <v>2</v>
      </c>
      <c r="C427" s="178" t="str">
        <f>IF(COUNTIF(Components!$E$4:$E$989,B427)&gt;0,INDEX(Components!$G$4:$G$989, MATCH(B427,Components!$E$4:$E$989, 0)),"Enter valid code to the left")</f>
        <v>General education quality</v>
      </c>
      <c r="D427" s="140">
        <v>4</v>
      </c>
      <c r="E427" s="178" t="str">
        <f t="array" ref="E427">IF(COUNTIFS(Components!$F$4:$F$989,D427,Components!$B$4:$B$989,B427)&gt;0,INDEX(Components!$G$4:$G$989, MATCH(B427&amp;D427,Components!$B$4:$B$989&amp;Components!$F$4:$F$989,0),0),"Enter the component code on the left")</f>
        <v>information and communications technology</v>
      </c>
      <c r="F427" s="140">
        <v>2</v>
      </c>
      <c r="G427" s="178" t="str">
        <f t="array" ref="G427">IF(COUNTIFS(Components!$H$4:$H$989,F427, Components!$C$4:$C$989,D427,Components!$B$4:$B$989,B427)&gt;0,INDEX(Components!$I$4:$I$989, MATCH(B427&amp;D427&amp;F427,Components!$B$4:$B$989&amp;Components!$C$4:$C$989&amp;Components!$H$4:$H$989,0),0),"")</f>
        <v>content development for ICT</v>
      </c>
      <c r="H427" s="138" t="s">
        <v>2062</v>
      </c>
      <c r="I427" s="141" t="s">
        <v>2066</v>
      </c>
      <c r="J427" s="141" t="s">
        <v>2067</v>
      </c>
      <c r="K427" s="141" t="s">
        <v>2068</v>
      </c>
      <c r="L427" s="181">
        <v>0</v>
      </c>
      <c r="M427" s="181">
        <v>0</v>
      </c>
      <c r="N427" s="181">
        <v>0</v>
      </c>
      <c r="O427" s="181">
        <v>132</v>
      </c>
      <c r="P427" s="181">
        <v>0</v>
      </c>
      <c r="Q427" s="202">
        <f t="shared" si="44"/>
        <v>132</v>
      </c>
      <c r="R427" s="206">
        <v>15314</v>
      </c>
      <c r="S427" s="202">
        <f t="shared" si="45"/>
        <v>0</v>
      </c>
      <c r="T427" s="202">
        <f t="shared" si="46"/>
        <v>0</v>
      </c>
      <c r="U427" s="202">
        <f t="shared" si="47"/>
        <v>0</v>
      </c>
      <c r="V427" s="202">
        <f t="shared" si="48"/>
        <v>2021448</v>
      </c>
      <c r="W427" s="202">
        <f t="shared" si="49"/>
        <v>0</v>
      </c>
      <c r="X427" s="202">
        <f t="shared" si="50"/>
        <v>2021448</v>
      </c>
      <c r="Y427" s="180" t="s">
        <v>648</v>
      </c>
      <c r="Z427" s="203" t="str">
        <f>IF(Y427&gt;0,INDEX([14]KPI!$B$2:$B$61, MATCH(Y427,[14]KPI!$A$2:$A$61, 0)),"Enter KPI Reference No. to the left")</f>
        <v>Schools (Grades 1-12) acess to broadcast and digital technologies assisted instruction [all varieties]</v>
      </c>
      <c r="AA427" s="180" t="s">
        <v>1032</v>
      </c>
      <c r="AB427" s="213" t="s">
        <v>3322</v>
      </c>
      <c r="AC427" s="137" t="s">
        <v>2069</v>
      </c>
    </row>
    <row r="428" spans="1:29" ht="60" x14ac:dyDescent="0.2">
      <c r="A428" s="177">
        <v>426</v>
      </c>
      <c r="B428" s="140">
        <v>2</v>
      </c>
      <c r="C428" s="178" t="str">
        <f>IF(COUNTIF(Components!$E$4:$E$989,B428)&gt;0,INDEX(Components!$G$4:$G$989, MATCH(B428,Components!$E$4:$E$989, 0)),"Enter valid code to the left")</f>
        <v>General education quality</v>
      </c>
      <c r="D428" s="140">
        <v>4</v>
      </c>
      <c r="E428" s="178" t="str">
        <f t="array" ref="E428">IF(COUNTIFS(Components!$F$4:$F$989,D428,Components!$B$4:$B$989,B428)&gt;0,INDEX(Components!$G$4:$G$989, MATCH(B428&amp;D428,Components!$B$4:$B$989&amp;Components!$F$4:$F$989,0),0),"Enter the component code on the left")</f>
        <v>information and communications technology</v>
      </c>
      <c r="F428" s="140">
        <v>2</v>
      </c>
      <c r="G428" s="178" t="str">
        <f t="array" ref="G428">IF(COUNTIFS(Components!$H$4:$H$989,F428, Components!$C$4:$C$989,D428,Components!$B$4:$B$989,B428)&gt;0,INDEX(Components!$I$4:$I$989, MATCH(B428&amp;D428&amp;F428,Components!$B$4:$B$989&amp;Components!$C$4:$C$989&amp;Components!$H$4:$H$989,0),0),"")</f>
        <v>content development for ICT</v>
      </c>
      <c r="H428" s="138" t="s">
        <v>2062</v>
      </c>
      <c r="I428" s="141" t="s">
        <v>2070</v>
      </c>
      <c r="J428" s="141" t="s">
        <v>2064</v>
      </c>
      <c r="K428" s="141" t="s">
        <v>2071</v>
      </c>
      <c r="L428" s="181">
        <v>0</v>
      </c>
      <c r="M428" s="181">
        <v>0</v>
      </c>
      <c r="N428" s="181">
        <v>0</v>
      </c>
      <c r="O428" s="181">
        <v>0</v>
      </c>
      <c r="P428" s="181">
        <v>180</v>
      </c>
      <c r="Q428" s="202">
        <f t="shared" si="44"/>
        <v>180</v>
      </c>
      <c r="R428" s="206">
        <v>120000</v>
      </c>
      <c r="S428" s="202">
        <f t="shared" si="45"/>
        <v>0</v>
      </c>
      <c r="T428" s="202">
        <f t="shared" si="46"/>
        <v>0</v>
      </c>
      <c r="U428" s="202">
        <f t="shared" si="47"/>
        <v>0</v>
      </c>
      <c r="V428" s="202">
        <f t="shared" si="48"/>
        <v>0</v>
      </c>
      <c r="W428" s="202">
        <f t="shared" si="49"/>
        <v>21600000</v>
      </c>
      <c r="X428" s="202">
        <f t="shared" si="50"/>
        <v>21600000</v>
      </c>
      <c r="Y428" s="180" t="s">
        <v>648</v>
      </c>
      <c r="Z428" s="203" t="str">
        <f>IF(Y428&gt;0,INDEX([14]KPI!$B$2:$B$61, MATCH(Y428,[14]KPI!$A$2:$A$61, 0)),"Enter KPI Reference No. to the left")</f>
        <v>Schools (Grades 1-12) acess to broadcast and digital technologies assisted instruction [all varieties]</v>
      </c>
      <c r="AA428" s="180" t="s">
        <v>1032</v>
      </c>
      <c r="AB428" s="213" t="s">
        <v>3322</v>
      </c>
      <c r="AC428" s="137" t="s">
        <v>2072</v>
      </c>
    </row>
    <row r="429" spans="1:29" ht="72" x14ac:dyDescent="0.2">
      <c r="A429" s="177">
        <v>427</v>
      </c>
      <c r="B429" s="140">
        <v>2</v>
      </c>
      <c r="C429" s="178" t="str">
        <f>IF(COUNTIF(Components!$E$4:$E$989,B429)&gt;0,INDEX(Components!$G$4:$G$989, MATCH(B429,Components!$E$4:$E$989, 0)),"Enter valid code to the left")</f>
        <v>General education quality</v>
      </c>
      <c r="D429" s="140">
        <v>4</v>
      </c>
      <c r="E429" s="178" t="str">
        <f t="array" ref="E429">IF(COUNTIFS(Components!$F$4:$F$989,D429,Components!$B$4:$B$989,B429)&gt;0,INDEX(Components!$G$4:$G$989, MATCH(B429&amp;D429,Components!$B$4:$B$989&amp;Components!$F$4:$F$989,0),0),"Enter the component code on the left")</f>
        <v>information and communications technology</v>
      </c>
      <c r="F429" s="140">
        <v>2</v>
      </c>
      <c r="G429" s="178" t="str">
        <f t="array" ref="G429">IF(COUNTIFS(Components!$H$4:$H$989,F429, Components!$C$4:$C$989,D429,Components!$B$4:$B$989,B429)&gt;0,INDEX(Components!$I$4:$I$989, MATCH(B429&amp;D429&amp;F429,Components!$B$4:$B$989&amp;Components!$C$4:$C$989&amp;Components!$H$4:$H$989,0),0),"")</f>
        <v>content development for ICT</v>
      </c>
      <c r="H429" s="138" t="s">
        <v>2062</v>
      </c>
      <c r="I429" s="141" t="s">
        <v>2073</v>
      </c>
      <c r="J429" s="141" t="s">
        <v>2074</v>
      </c>
      <c r="K429" s="141" t="s">
        <v>2075</v>
      </c>
      <c r="L429" s="181">
        <v>10</v>
      </c>
      <c r="M429" s="181">
        <v>36</v>
      </c>
      <c r="N429" s="181">
        <v>36</v>
      </c>
      <c r="O429" s="181">
        <v>36</v>
      </c>
      <c r="P429" s="181">
        <v>36</v>
      </c>
      <c r="Q429" s="202">
        <f t="shared" si="44"/>
        <v>154</v>
      </c>
      <c r="R429" s="206">
        <v>30500</v>
      </c>
      <c r="S429" s="202">
        <f t="shared" si="45"/>
        <v>305000</v>
      </c>
      <c r="T429" s="202">
        <f t="shared" si="46"/>
        <v>1098000</v>
      </c>
      <c r="U429" s="202">
        <f t="shared" si="47"/>
        <v>1098000</v>
      </c>
      <c r="V429" s="202">
        <f t="shared" si="48"/>
        <v>1098000</v>
      </c>
      <c r="W429" s="202">
        <f t="shared" si="49"/>
        <v>1098000</v>
      </c>
      <c r="X429" s="202">
        <f t="shared" si="50"/>
        <v>4697000</v>
      </c>
      <c r="Y429" s="180" t="s">
        <v>648</v>
      </c>
      <c r="Z429" s="203" t="str">
        <f>IF(Y429&gt;0,INDEX([14]KPI!$B$2:$B$61, MATCH(Y429,[14]KPI!$A$2:$A$61, 0)),"Enter KPI Reference No. to the left")</f>
        <v>Schools (Grades 1-12) acess to broadcast and digital technologies assisted instruction [all varieties]</v>
      </c>
      <c r="AA429" s="180" t="s">
        <v>3267</v>
      </c>
      <c r="AB429" s="213" t="s">
        <v>3322</v>
      </c>
      <c r="AC429" s="137" t="s">
        <v>3280</v>
      </c>
    </row>
    <row r="430" spans="1:29" ht="108" x14ac:dyDescent="0.2">
      <c r="A430" s="177">
        <v>428</v>
      </c>
      <c r="B430" s="140">
        <v>2</v>
      </c>
      <c r="C430" s="178" t="str">
        <f>IF(COUNTIF(Components!$E$4:$E$989,B430)&gt;0,INDEX(Components!$G$4:$G$989, MATCH(B430,Components!$E$4:$E$989, 0)),"Enter valid code to the left")</f>
        <v>General education quality</v>
      </c>
      <c r="D430" s="140">
        <v>4</v>
      </c>
      <c r="E430" s="178" t="str">
        <f t="array" ref="E430">IF(COUNTIFS(Components!$F$4:$F$989,D430,Components!$B$4:$B$989,B430)&gt;0,INDEX(Components!$G$4:$G$989, MATCH(B430&amp;D430,Components!$B$4:$B$989&amp;Components!$F$4:$F$989,0),0),"Enter the component code on the left")</f>
        <v>information and communications technology</v>
      </c>
      <c r="F430" s="140">
        <v>2</v>
      </c>
      <c r="G430" s="178" t="str">
        <f t="array" ref="G430">IF(COUNTIFS(Components!$H$4:$H$989,F430, Components!$C$4:$C$989,D430,Components!$B$4:$B$989,B430)&gt;0,INDEX(Components!$I$4:$I$989, MATCH(B430&amp;D430&amp;F430,Components!$B$4:$B$989&amp;Components!$C$4:$C$989&amp;Components!$H$4:$H$989,0),0),"")</f>
        <v>content development for ICT</v>
      </c>
      <c r="H430" s="138" t="s">
        <v>2062</v>
      </c>
      <c r="I430" s="141" t="s">
        <v>2076</v>
      </c>
      <c r="J430" s="141" t="s">
        <v>2077</v>
      </c>
      <c r="K430" s="141" t="s">
        <v>2068</v>
      </c>
      <c r="L430" s="181">
        <v>0</v>
      </c>
      <c r="M430" s="181">
        <v>360</v>
      </c>
      <c r="N430" s="181">
        <v>360</v>
      </c>
      <c r="O430" s="181">
        <v>0</v>
      </c>
      <c r="P430" s="181">
        <v>0</v>
      </c>
      <c r="Q430" s="202">
        <f t="shared" si="44"/>
        <v>720</v>
      </c>
      <c r="R430" s="206">
        <v>13396</v>
      </c>
      <c r="S430" s="202">
        <f t="shared" si="45"/>
        <v>0</v>
      </c>
      <c r="T430" s="202">
        <f t="shared" si="46"/>
        <v>4822560</v>
      </c>
      <c r="U430" s="202">
        <f t="shared" si="47"/>
        <v>4822560</v>
      </c>
      <c r="V430" s="202">
        <f t="shared" si="48"/>
        <v>0</v>
      </c>
      <c r="W430" s="202">
        <f t="shared" si="49"/>
        <v>0</v>
      </c>
      <c r="X430" s="202">
        <f t="shared" si="50"/>
        <v>9645120</v>
      </c>
      <c r="Y430" s="180" t="s">
        <v>648</v>
      </c>
      <c r="Z430" s="203" t="str">
        <f>IF(Y430&gt;0,INDEX([14]KPI!$B$2:$B$61, MATCH(Y430,[14]KPI!$A$2:$A$61, 0)),"Enter KPI Reference No. to the left")</f>
        <v>Schools (Grades 1-12) acess to broadcast and digital technologies assisted instruction [all varieties]</v>
      </c>
      <c r="AA430" s="180" t="s">
        <v>1032</v>
      </c>
      <c r="AB430" s="213" t="s">
        <v>3322</v>
      </c>
      <c r="AC430" s="137" t="s">
        <v>2078</v>
      </c>
    </row>
    <row r="431" spans="1:29" ht="96" x14ac:dyDescent="0.2">
      <c r="A431" s="177">
        <v>429</v>
      </c>
      <c r="B431" s="140">
        <v>2</v>
      </c>
      <c r="C431" s="178" t="str">
        <f>IF(COUNTIF(Components!$E$4:$E$989,B431)&gt;0,INDEX(Components!$G$4:$G$989, MATCH(B431,Components!$E$4:$E$989, 0)),"Enter valid code to the left")</f>
        <v>General education quality</v>
      </c>
      <c r="D431" s="140">
        <v>4</v>
      </c>
      <c r="E431" s="178" t="str">
        <f t="array" ref="E431">IF(COUNTIFS(Components!$F$4:$F$989,D431,Components!$B$4:$B$989,B431)&gt;0,INDEX(Components!$G$4:$G$989, MATCH(B431&amp;D431,Components!$B$4:$B$989&amp;Components!$F$4:$F$989,0),0),"Enter the component code on the left")</f>
        <v>information and communications technology</v>
      </c>
      <c r="F431" s="140">
        <v>2</v>
      </c>
      <c r="G431" s="178" t="str">
        <f t="array" ref="G431">IF(COUNTIFS(Components!$H$4:$H$989,F431, Components!$C$4:$C$989,D431,Components!$B$4:$B$989,B431)&gt;0,INDEX(Components!$I$4:$I$989, MATCH(B431&amp;D431&amp;F431,Components!$B$4:$B$989&amp;Components!$C$4:$C$989&amp;Components!$H$4:$H$989,0),0),"")</f>
        <v>content development for ICT</v>
      </c>
      <c r="H431" s="138" t="s">
        <v>2062</v>
      </c>
      <c r="I431" s="141" t="s">
        <v>2079</v>
      </c>
      <c r="J431" s="141" t="s">
        <v>2080</v>
      </c>
      <c r="K431" s="141" t="s">
        <v>2081</v>
      </c>
      <c r="L431" s="181">
        <v>0</v>
      </c>
      <c r="M431" s="181">
        <v>120</v>
      </c>
      <c r="N431" s="181">
        <v>280</v>
      </c>
      <c r="O431" s="181">
        <v>500</v>
      </c>
      <c r="P431" s="181">
        <v>779</v>
      </c>
      <c r="Q431" s="202">
        <f t="shared" si="44"/>
        <v>1679</v>
      </c>
      <c r="R431" s="206">
        <v>8000</v>
      </c>
      <c r="S431" s="202">
        <f t="shared" si="45"/>
        <v>0</v>
      </c>
      <c r="T431" s="202">
        <f t="shared" si="46"/>
        <v>960000</v>
      </c>
      <c r="U431" s="202">
        <f t="shared" si="47"/>
        <v>2240000</v>
      </c>
      <c r="V431" s="202">
        <f t="shared" si="48"/>
        <v>4000000</v>
      </c>
      <c r="W431" s="202">
        <f t="shared" si="49"/>
        <v>6232000</v>
      </c>
      <c r="X431" s="202">
        <f t="shared" si="50"/>
        <v>13432000</v>
      </c>
      <c r="Y431" s="180" t="s">
        <v>648</v>
      </c>
      <c r="Z431" s="203" t="str">
        <f>IF(Y431&gt;0,INDEX([14]KPI!$B$2:$B$61, MATCH(Y431,[14]KPI!$A$2:$A$61, 0)),"Enter KPI Reference No. to the left")</f>
        <v>Schools (Grades 1-12) acess to broadcast and digital technologies assisted instruction [all varieties]</v>
      </c>
      <c r="AA431" s="180" t="s">
        <v>2082</v>
      </c>
      <c r="AB431" s="213" t="s">
        <v>3322</v>
      </c>
      <c r="AC431" s="137"/>
    </row>
    <row r="432" spans="1:29" ht="60" x14ac:dyDescent="0.2">
      <c r="A432" s="177">
        <v>430</v>
      </c>
      <c r="B432" s="140">
        <v>2</v>
      </c>
      <c r="C432" s="178" t="str">
        <f>IF(COUNTIF(Components!$E$4:$E$989,B432)&gt;0,INDEX(Components!$G$4:$G$989, MATCH(B432,Components!$E$4:$E$989, 0)),"Enter valid code to the left")</f>
        <v>General education quality</v>
      </c>
      <c r="D432" s="140">
        <v>4</v>
      </c>
      <c r="E432" s="178" t="str">
        <f t="array" ref="E432">IF(COUNTIFS(Components!$F$4:$F$989,D432,Components!$B$4:$B$989,B432)&gt;0,INDEX(Components!$G$4:$G$989, MATCH(B432&amp;D432,Components!$B$4:$B$989&amp;Components!$F$4:$F$989,0),0),"Enter the component code on the left")</f>
        <v>information and communications technology</v>
      </c>
      <c r="F432" s="140">
        <v>2</v>
      </c>
      <c r="G432" s="178" t="str">
        <f t="array" ref="G432">IF(COUNTIFS(Components!$H$4:$H$989,F432, Components!$C$4:$C$989,D432,Components!$B$4:$B$989,B432)&gt;0,INDEX(Components!$I$4:$I$989, MATCH(B432&amp;D432&amp;F432,Components!$B$4:$B$989&amp;Components!$C$4:$C$989&amp;Components!$H$4:$H$989,0),0),"")</f>
        <v>content development for ICT</v>
      </c>
      <c r="H432" s="138" t="s">
        <v>2062</v>
      </c>
      <c r="I432" s="141" t="s">
        <v>2083</v>
      </c>
      <c r="J432" s="141" t="s">
        <v>2084</v>
      </c>
      <c r="K432" s="141" t="s">
        <v>2085</v>
      </c>
      <c r="L432" s="181">
        <v>4</v>
      </c>
      <c r="M432" s="181">
        <v>12</v>
      </c>
      <c r="N432" s="181">
        <v>16</v>
      </c>
      <c r="O432" s="181">
        <v>18</v>
      </c>
      <c r="P432" s="181">
        <v>20</v>
      </c>
      <c r="Q432" s="202">
        <f t="shared" si="44"/>
        <v>70</v>
      </c>
      <c r="R432" s="217">
        <v>40000</v>
      </c>
      <c r="S432" s="202">
        <f t="shared" si="45"/>
        <v>160000</v>
      </c>
      <c r="T432" s="202">
        <f t="shared" si="46"/>
        <v>480000</v>
      </c>
      <c r="U432" s="202">
        <f t="shared" si="47"/>
        <v>640000</v>
      </c>
      <c r="V432" s="202">
        <f t="shared" si="48"/>
        <v>720000</v>
      </c>
      <c r="W432" s="202">
        <f t="shared" si="49"/>
        <v>800000</v>
      </c>
      <c r="X432" s="202">
        <f t="shared" si="50"/>
        <v>2800000</v>
      </c>
      <c r="Y432" s="180" t="s">
        <v>648</v>
      </c>
      <c r="Z432" s="203" t="str">
        <f>IF(Y432&gt;0,INDEX([14]KPI!$B$2:$B$61, MATCH(Y432,[14]KPI!$A$2:$A$61, 0)),"Enter KPI Reference No. to the left")</f>
        <v>Schools (Grades 1-12) acess to broadcast and digital technologies assisted instruction [all varieties]</v>
      </c>
      <c r="AA432" s="191" t="s">
        <v>1032</v>
      </c>
      <c r="AB432" s="213" t="s">
        <v>3322</v>
      </c>
      <c r="AC432" s="137" t="s">
        <v>2086</v>
      </c>
    </row>
    <row r="433" spans="1:29" ht="60" x14ac:dyDescent="0.2">
      <c r="A433" s="177">
        <v>431</v>
      </c>
      <c r="B433" s="140">
        <v>2</v>
      </c>
      <c r="C433" s="178" t="str">
        <f>IF(COUNTIF(Components!$E$4:$E$989,B433)&gt;0,INDEX(Components!$G$4:$G$989, MATCH(B433,Components!$E$4:$E$989, 0)),"Enter valid code to the left")</f>
        <v>General education quality</v>
      </c>
      <c r="D433" s="140">
        <v>4</v>
      </c>
      <c r="E433" s="178" t="str">
        <f t="array" ref="E433">IF(COUNTIFS(Components!$F$4:$F$989,D433,Components!$B$4:$B$989,B433)&gt;0,INDEX(Components!$G$4:$G$989, MATCH(B433&amp;D433,Components!$B$4:$B$989&amp;Components!$F$4:$F$989,0),0),"Enter the component code on the left")</f>
        <v>information and communications technology</v>
      </c>
      <c r="F433" s="140">
        <v>2</v>
      </c>
      <c r="G433" s="178" t="str">
        <f t="array" ref="G433">IF(COUNTIFS(Components!$H$4:$H$989,F433, Components!$C$4:$C$989,D433,Components!$B$4:$B$989,B433)&gt;0,INDEX(Components!$I$4:$I$989, MATCH(B433&amp;D433&amp;F433,Components!$B$4:$B$989&amp;Components!$C$4:$C$989&amp;Components!$H$4:$H$989,0),0),"")</f>
        <v>content development for ICT</v>
      </c>
      <c r="H433" s="138" t="s">
        <v>2062</v>
      </c>
      <c r="I433" s="141" t="s">
        <v>2087</v>
      </c>
      <c r="J433" s="141" t="s">
        <v>2088</v>
      </c>
      <c r="K433" s="141" t="s">
        <v>2089</v>
      </c>
      <c r="L433" s="181">
        <v>0</v>
      </c>
      <c r="M433" s="181">
        <v>50</v>
      </c>
      <c r="N433" s="181">
        <v>120</v>
      </c>
      <c r="O433" s="181">
        <v>120</v>
      </c>
      <c r="P433" s="181">
        <v>120</v>
      </c>
      <c r="Q433" s="202">
        <f t="shared" si="44"/>
        <v>410</v>
      </c>
      <c r="R433" s="217">
        <v>7454</v>
      </c>
      <c r="S433" s="202">
        <f t="shared" si="45"/>
        <v>0</v>
      </c>
      <c r="T433" s="202">
        <f t="shared" si="46"/>
        <v>372700</v>
      </c>
      <c r="U433" s="202">
        <f t="shared" si="47"/>
        <v>894480</v>
      </c>
      <c r="V433" s="202">
        <f t="shared" si="48"/>
        <v>894480</v>
      </c>
      <c r="W433" s="202">
        <f t="shared" si="49"/>
        <v>894480</v>
      </c>
      <c r="X433" s="202">
        <f t="shared" si="50"/>
        <v>3056140</v>
      </c>
      <c r="Y433" s="180" t="s">
        <v>648</v>
      </c>
      <c r="Z433" s="203" t="str">
        <f>IF(Y433&gt;0,INDEX([14]KPI!$B$2:$B$61, MATCH(Y433,[14]KPI!$A$2:$A$61, 0)),"Enter KPI Reference No. to the left")</f>
        <v>Schools (Grades 1-12) acess to broadcast and digital technologies assisted instruction [all varieties]</v>
      </c>
      <c r="AA433" s="191" t="s">
        <v>1032</v>
      </c>
      <c r="AB433" s="213" t="s">
        <v>3322</v>
      </c>
      <c r="AC433" s="137"/>
    </row>
    <row r="434" spans="1:29" ht="108" x14ac:dyDescent="0.2">
      <c r="A434" s="177">
        <v>432</v>
      </c>
      <c r="B434" s="140">
        <v>2</v>
      </c>
      <c r="C434" s="178" t="str">
        <f>IF(COUNTIF(Components!$E$4:$E$989,B434)&gt;0,INDEX(Components!$G$4:$G$989, MATCH(B434,Components!$E$4:$E$989, 0)),"Enter valid code to the left")</f>
        <v>General education quality</v>
      </c>
      <c r="D434" s="140">
        <v>4</v>
      </c>
      <c r="E434" s="178" t="str">
        <f t="array" ref="E434">IF(COUNTIFS(Components!$F$4:$F$989,D434,Components!$B$4:$B$989,B434)&gt;0,INDEX(Components!$G$4:$G$989, MATCH(B434&amp;D434,Components!$B$4:$B$989&amp;Components!$F$4:$F$989,0),0),"Enter the component code on the left")</f>
        <v>information and communications technology</v>
      </c>
      <c r="F434" s="140">
        <v>2</v>
      </c>
      <c r="G434" s="178" t="str">
        <f t="array" ref="G434">IF(COUNTIFS(Components!$H$4:$H$989,F434, Components!$C$4:$C$989,D434,Components!$B$4:$B$989,B434)&gt;0,INDEX(Components!$I$4:$I$989, MATCH(B434&amp;D434&amp;F434,Components!$B$4:$B$989&amp;Components!$C$4:$C$989&amp;Components!$H$4:$H$989,0),0),"")</f>
        <v>content development for ICT</v>
      </c>
      <c r="H434" s="138" t="s">
        <v>2062</v>
      </c>
      <c r="I434" s="141" t="s">
        <v>2090</v>
      </c>
      <c r="J434" s="141" t="s">
        <v>2031</v>
      </c>
      <c r="K434" s="141" t="s">
        <v>2032</v>
      </c>
      <c r="L434" s="181">
        <v>0</v>
      </c>
      <c r="M434" s="181">
        <v>300</v>
      </c>
      <c r="N434" s="181">
        <v>200</v>
      </c>
      <c r="O434" s="181">
        <v>250</v>
      </c>
      <c r="P434" s="181">
        <v>250</v>
      </c>
      <c r="Q434" s="202">
        <f t="shared" si="44"/>
        <v>1000</v>
      </c>
      <c r="R434" s="217">
        <v>3682</v>
      </c>
      <c r="S434" s="202">
        <f t="shared" si="45"/>
        <v>0</v>
      </c>
      <c r="T434" s="202">
        <f t="shared" si="46"/>
        <v>1104600</v>
      </c>
      <c r="U434" s="202">
        <f t="shared" si="47"/>
        <v>736400</v>
      </c>
      <c r="V434" s="202">
        <f t="shared" si="48"/>
        <v>920500</v>
      </c>
      <c r="W434" s="202">
        <f t="shared" si="49"/>
        <v>920500</v>
      </c>
      <c r="X434" s="202">
        <f t="shared" si="50"/>
        <v>3682000</v>
      </c>
      <c r="Y434" s="180" t="s">
        <v>648</v>
      </c>
      <c r="Z434" s="203" t="str">
        <f>IF(Y434&gt;0,INDEX([14]KPI!$B$2:$B$61, MATCH(Y434,[14]KPI!$A$2:$A$61, 0)),"Enter KPI Reference No. to the left")</f>
        <v>Schools (Grades 1-12) acess to broadcast and digital technologies assisted instruction [all varieties]</v>
      </c>
      <c r="AA434" s="191" t="s">
        <v>3267</v>
      </c>
      <c r="AB434" s="213" t="s">
        <v>3322</v>
      </c>
      <c r="AC434" s="137" t="s">
        <v>3281</v>
      </c>
    </row>
    <row r="435" spans="1:29" ht="60" x14ac:dyDescent="0.2">
      <c r="A435" s="177">
        <v>433</v>
      </c>
      <c r="B435" s="140">
        <v>2</v>
      </c>
      <c r="C435" s="178" t="str">
        <f>IF(COUNTIF(Components!$E$4:$E$989,B435)&gt;0,INDEX(Components!$G$4:$G$989, MATCH(B435,Components!$E$4:$E$989, 0)),"Enter valid code to the left")</f>
        <v>General education quality</v>
      </c>
      <c r="D435" s="140">
        <v>4</v>
      </c>
      <c r="E435" s="178" t="str">
        <f t="array" ref="E435">IF(COUNTIFS(Components!$F$4:$F$989,D435,Components!$B$4:$B$989,B435)&gt;0,INDEX(Components!$G$4:$G$989, MATCH(B435&amp;D435,Components!$B$4:$B$989&amp;Components!$F$4:$F$989,0),0),"Enter the component code on the left")</f>
        <v>information and communications technology</v>
      </c>
      <c r="F435" s="140">
        <v>2</v>
      </c>
      <c r="G435" s="178" t="str">
        <f t="array" ref="G435">IF(COUNTIFS(Components!$H$4:$H$989,F435, Components!$C$4:$C$989,D435,Components!$B$4:$B$989,B435)&gt;0,INDEX(Components!$I$4:$I$989, MATCH(B435&amp;D435&amp;F435,Components!$B$4:$B$989&amp;Components!$C$4:$C$989&amp;Components!$H$4:$H$989,0),0),"")</f>
        <v>content development for ICT</v>
      </c>
      <c r="H435" s="138" t="s">
        <v>2062</v>
      </c>
      <c r="I435" s="141" t="s">
        <v>2091</v>
      </c>
      <c r="J435" s="141" t="s">
        <v>2031</v>
      </c>
      <c r="K435" s="141" t="s">
        <v>2032</v>
      </c>
      <c r="L435" s="181">
        <v>0</v>
      </c>
      <c r="M435" s="181">
        <v>300</v>
      </c>
      <c r="N435" s="181">
        <v>200</v>
      </c>
      <c r="O435" s="181">
        <v>200</v>
      </c>
      <c r="P435" s="181">
        <v>200</v>
      </c>
      <c r="Q435" s="202">
        <f t="shared" si="44"/>
        <v>900</v>
      </c>
      <c r="R435" s="217">
        <v>2833</v>
      </c>
      <c r="S435" s="202">
        <f t="shared" si="45"/>
        <v>0</v>
      </c>
      <c r="T435" s="202">
        <f t="shared" si="46"/>
        <v>849900</v>
      </c>
      <c r="U435" s="202">
        <f t="shared" si="47"/>
        <v>566600</v>
      </c>
      <c r="V435" s="202">
        <f t="shared" si="48"/>
        <v>566600</v>
      </c>
      <c r="W435" s="202">
        <f t="shared" si="49"/>
        <v>566600</v>
      </c>
      <c r="X435" s="202">
        <f t="shared" si="50"/>
        <v>2549700</v>
      </c>
      <c r="Y435" s="180" t="s">
        <v>648</v>
      </c>
      <c r="Z435" s="203" t="str">
        <f>IF(Y435&gt;0,INDEX([14]KPI!$B$2:$B$61, MATCH(Y435,[14]KPI!$A$2:$A$61, 0)),"Enter KPI Reference No. to the left")</f>
        <v>Schools (Grades 1-12) acess to broadcast and digital technologies assisted instruction [all varieties]</v>
      </c>
      <c r="AA435" s="191" t="s">
        <v>3267</v>
      </c>
      <c r="AB435" s="213" t="s">
        <v>3322</v>
      </c>
      <c r="AC435" s="137" t="s">
        <v>3282</v>
      </c>
    </row>
    <row r="436" spans="1:29" ht="72" x14ac:dyDescent="0.2">
      <c r="A436" s="177">
        <v>434</v>
      </c>
      <c r="B436" s="140">
        <v>2</v>
      </c>
      <c r="C436" s="178" t="str">
        <f>IF(COUNTIF(Components!$E$4:$E$989,B436)&gt;0,INDEX(Components!$G$4:$G$989, MATCH(B436,Components!$E$4:$E$989, 0)),"Enter valid code to the left")</f>
        <v>General education quality</v>
      </c>
      <c r="D436" s="140">
        <v>4</v>
      </c>
      <c r="E436" s="178" t="str">
        <f t="array" ref="E436">IF(COUNTIFS(Components!$F$4:$F$989,D436,Components!$B$4:$B$989,B436)&gt;0,INDEX(Components!$G$4:$G$989, MATCH(B436&amp;D436,Components!$B$4:$B$989&amp;Components!$F$4:$F$989,0),0),"Enter the component code on the left")</f>
        <v>information and communications technology</v>
      </c>
      <c r="F436" s="140">
        <v>2</v>
      </c>
      <c r="G436" s="178" t="str">
        <f t="array" ref="G436">IF(COUNTIFS(Components!$H$4:$H$989,F436, Components!$C$4:$C$989,D436,Components!$B$4:$B$989,B436)&gt;0,INDEX(Components!$I$4:$I$989, MATCH(B436&amp;D436&amp;F436,Components!$B$4:$B$989&amp;Components!$C$4:$C$989&amp;Components!$H$4:$H$989,0),0),"")</f>
        <v>content development for ICT</v>
      </c>
      <c r="H436" s="138" t="s">
        <v>2062</v>
      </c>
      <c r="I436" s="141" t="s">
        <v>2092</v>
      </c>
      <c r="J436" s="141" t="s">
        <v>2093</v>
      </c>
      <c r="K436" s="141" t="s">
        <v>2094</v>
      </c>
      <c r="L436" s="181">
        <v>150</v>
      </c>
      <c r="M436" s="181">
        <v>250</v>
      </c>
      <c r="N436" s="181">
        <v>350</v>
      </c>
      <c r="O436" s="181">
        <v>350</v>
      </c>
      <c r="P436" s="181">
        <v>400</v>
      </c>
      <c r="Q436" s="202">
        <f t="shared" si="44"/>
        <v>1500</v>
      </c>
      <c r="R436" s="217">
        <v>4211</v>
      </c>
      <c r="S436" s="202">
        <f t="shared" si="45"/>
        <v>631650</v>
      </c>
      <c r="T436" s="202">
        <f t="shared" si="46"/>
        <v>1052750</v>
      </c>
      <c r="U436" s="202">
        <f t="shared" si="47"/>
        <v>1473850</v>
      </c>
      <c r="V436" s="202">
        <f t="shared" si="48"/>
        <v>1473850</v>
      </c>
      <c r="W436" s="202">
        <f t="shared" si="49"/>
        <v>1684400</v>
      </c>
      <c r="X436" s="202">
        <f t="shared" si="50"/>
        <v>6316500</v>
      </c>
      <c r="Y436" s="180" t="s">
        <v>648</v>
      </c>
      <c r="Z436" s="203" t="str">
        <f>IF(Y436&gt;0,INDEX([14]KPI!$B$2:$B$61, MATCH(Y436,[14]KPI!$A$2:$A$61, 0)),"Enter KPI Reference No. to the left")</f>
        <v>Schools (Grades 1-12) acess to broadcast and digital technologies assisted instruction [all varieties]</v>
      </c>
      <c r="AA436" s="191" t="s">
        <v>3267</v>
      </c>
      <c r="AB436" s="213" t="s">
        <v>3322</v>
      </c>
      <c r="AC436" s="137" t="s">
        <v>3283</v>
      </c>
    </row>
    <row r="437" spans="1:29" ht="72" x14ac:dyDescent="0.2">
      <c r="A437" s="177">
        <v>435</v>
      </c>
      <c r="B437" s="140">
        <v>2</v>
      </c>
      <c r="C437" s="178" t="str">
        <f>IF(COUNTIF(Components!$E$4:$E$989,B437)&gt;0,INDEX(Components!$G$4:$G$989, MATCH(B437,Components!$E$4:$E$989, 0)),"Enter valid code to the left")</f>
        <v>General education quality</v>
      </c>
      <c r="D437" s="140">
        <v>4</v>
      </c>
      <c r="E437" s="178" t="str">
        <f t="array" ref="E437">IF(COUNTIFS(Components!$F$4:$F$989,D437,Components!$B$4:$B$989,B437)&gt;0,INDEX(Components!$G$4:$G$989, MATCH(B437&amp;D437,Components!$B$4:$B$989&amp;Components!$F$4:$F$989,0),0),"Enter the component code on the left")</f>
        <v>information and communications technology</v>
      </c>
      <c r="F437" s="140">
        <v>2</v>
      </c>
      <c r="G437" s="178" t="str">
        <f t="array" ref="G437">IF(COUNTIFS(Components!$H$4:$H$989,F437, Components!$C$4:$C$989,D437,Components!$B$4:$B$989,B437)&gt;0,INDEX(Components!$I$4:$I$989, MATCH(B437&amp;D437&amp;F437,Components!$B$4:$B$989&amp;Components!$C$4:$C$989&amp;Components!$H$4:$H$989,0),0),"")</f>
        <v>content development for ICT</v>
      </c>
      <c r="H437" s="138" t="s">
        <v>2062</v>
      </c>
      <c r="I437" s="141" t="s">
        <v>2095</v>
      </c>
      <c r="J437" s="141" t="s">
        <v>2096</v>
      </c>
      <c r="K437" s="141" t="s">
        <v>2097</v>
      </c>
      <c r="L437" s="181">
        <v>30</v>
      </c>
      <c r="M437" s="181">
        <v>260</v>
      </c>
      <c r="N437" s="181">
        <v>260</v>
      </c>
      <c r="O437" s="181">
        <v>260</v>
      </c>
      <c r="P437" s="181">
        <v>260</v>
      </c>
      <c r="Q437" s="202">
        <f t="shared" si="44"/>
        <v>1070</v>
      </c>
      <c r="R437" s="217">
        <v>4280</v>
      </c>
      <c r="S437" s="202">
        <f t="shared" si="45"/>
        <v>128400</v>
      </c>
      <c r="T437" s="202">
        <f t="shared" si="46"/>
        <v>1112800</v>
      </c>
      <c r="U437" s="202">
        <f t="shared" si="47"/>
        <v>1112800</v>
      </c>
      <c r="V437" s="202">
        <f t="shared" si="48"/>
        <v>1112800</v>
      </c>
      <c r="W437" s="202">
        <f t="shared" si="49"/>
        <v>1112800</v>
      </c>
      <c r="X437" s="202">
        <f t="shared" si="50"/>
        <v>4579600</v>
      </c>
      <c r="Y437" s="180" t="s">
        <v>648</v>
      </c>
      <c r="Z437" s="203" t="str">
        <f>IF(Y437&gt;0,INDEX([14]KPI!$B$2:$B$61, MATCH(Y437,[14]KPI!$A$2:$A$61, 0)),"Enter KPI Reference No. to the left")</f>
        <v>Schools (Grades 1-12) acess to broadcast and digital technologies assisted instruction [all varieties]</v>
      </c>
      <c r="AA437" s="191" t="s">
        <v>1032</v>
      </c>
      <c r="AB437" s="213" t="s">
        <v>3321</v>
      </c>
      <c r="AC437" s="137" t="s">
        <v>2098</v>
      </c>
    </row>
    <row r="438" spans="1:29" ht="60" x14ac:dyDescent="0.2">
      <c r="A438" s="177">
        <v>436</v>
      </c>
      <c r="B438" s="140">
        <v>2</v>
      </c>
      <c r="C438" s="178" t="str">
        <f>IF(COUNTIF(Components!$E$4:$E$989,B438)&gt;0,INDEX(Components!$G$4:$G$989, MATCH(B438,Components!$E$4:$E$989, 0)),"Enter valid code to the left")</f>
        <v>General education quality</v>
      </c>
      <c r="D438" s="140">
        <v>4</v>
      </c>
      <c r="E438" s="178" t="str">
        <f t="array" ref="E438">IF(COUNTIFS(Components!$F$4:$F$989,D438,Components!$B$4:$B$989,B438)&gt;0,INDEX(Components!$G$4:$G$989, MATCH(B438&amp;D438,Components!$B$4:$B$989&amp;Components!$F$4:$F$989,0),0),"Enter the component code on the left")</f>
        <v>information and communications technology</v>
      </c>
      <c r="F438" s="140">
        <v>2</v>
      </c>
      <c r="G438" s="178" t="str">
        <f t="array" ref="G438">IF(COUNTIFS(Components!$H$4:$H$989,F438, Components!$C$4:$C$989,D438,Components!$B$4:$B$989,B438)&gt;0,INDEX(Components!$I$4:$I$989, MATCH(B438&amp;D438&amp;F438,Components!$B$4:$B$989&amp;Components!$C$4:$C$989&amp;Components!$H$4:$H$989,0),0),"")</f>
        <v>content development for ICT</v>
      </c>
      <c r="H438" s="138" t="s">
        <v>2062</v>
      </c>
      <c r="I438" s="141" t="s">
        <v>2099</v>
      </c>
      <c r="J438" s="141" t="s">
        <v>2100</v>
      </c>
      <c r="K438" s="141" t="s">
        <v>1234</v>
      </c>
      <c r="L438" s="181">
        <v>0</v>
      </c>
      <c r="M438" s="181">
        <v>120</v>
      </c>
      <c r="N438" s="181">
        <v>0</v>
      </c>
      <c r="O438" s="181">
        <v>0</v>
      </c>
      <c r="P438" s="181">
        <v>0</v>
      </c>
      <c r="Q438" s="202">
        <f t="shared" si="44"/>
        <v>120</v>
      </c>
      <c r="R438" s="217">
        <v>8642</v>
      </c>
      <c r="S438" s="202">
        <f t="shared" si="45"/>
        <v>0</v>
      </c>
      <c r="T438" s="202">
        <f t="shared" si="46"/>
        <v>1037040</v>
      </c>
      <c r="U438" s="202">
        <f t="shared" si="47"/>
        <v>0</v>
      </c>
      <c r="V438" s="202">
        <f t="shared" si="48"/>
        <v>0</v>
      </c>
      <c r="W438" s="202">
        <f t="shared" si="49"/>
        <v>0</v>
      </c>
      <c r="X438" s="202">
        <f t="shared" si="50"/>
        <v>1037040</v>
      </c>
      <c r="Y438" s="180" t="s">
        <v>648</v>
      </c>
      <c r="Z438" s="203" t="str">
        <f>IF(Y438&gt;0,INDEX([14]KPI!$B$2:$B$61, MATCH(Y438,[14]KPI!$A$2:$A$61, 0)),"Enter KPI Reference No. to the left")</f>
        <v>Schools (Grades 1-12) acess to broadcast and digital technologies assisted instruction [all varieties]</v>
      </c>
      <c r="AA438" s="191" t="s">
        <v>1032</v>
      </c>
      <c r="AB438" s="213" t="s">
        <v>3321</v>
      </c>
      <c r="AC438" s="137"/>
    </row>
    <row r="439" spans="1:29" ht="96" x14ac:dyDescent="0.2">
      <c r="A439" s="177">
        <v>437</v>
      </c>
      <c r="B439" s="140">
        <v>2</v>
      </c>
      <c r="C439" s="178" t="str">
        <f>IF(COUNTIF(Components!$E$4:$E$989,B439)&gt;0,INDEX(Components!$G$4:$G$989, MATCH(B439,Components!$E$4:$E$989, 0)),"Enter valid code to the left")</f>
        <v>General education quality</v>
      </c>
      <c r="D439" s="140">
        <v>4</v>
      </c>
      <c r="E439" s="178" t="str">
        <f t="array" ref="E439">IF(COUNTIFS(Components!$F$4:$F$989,D439,Components!$B$4:$B$989,B439)&gt;0,INDEX(Components!$G$4:$G$989, MATCH(B439&amp;D439,Components!$B$4:$B$989&amp;Components!$F$4:$F$989,0),0),"Enter the component code on the left")</f>
        <v>information and communications technology</v>
      </c>
      <c r="F439" s="140">
        <v>2</v>
      </c>
      <c r="G439" s="178" t="str">
        <f t="array" ref="G439">IF(COUNTIFS(Components!$H$4:$H$989,F439, Components!$C$4:$C$989,D439,Components!$B$4:$B$989,B439)&gt;0,INDEX(Components!$I$4:$I$989, MATCH(B439&amp;D439&amp;F439,Components!$B$4:$B$989&amp;Components!$C$4:$C$989&amp;Components!$H$4:$H$989,0),0),"")</f>
        <v>content development for ICT</v>
      </c>
      <c r="H439" s="138" t="s">
        <v>2062</v>
      </c>
      <c r="I439" s="141" t="s">
        <v>2101</v>
      </c>
      <c r="J439" s="141" t="s">
        <v>2100</v>
      </c>
      <c r="K439" s="141" t="s">
        <v>1234</v>
      </c>
      <c r="L439" s="181">
        <v>0</v>
      </c>
      <c r="M439" s="181">
        <v>0</v>
      </c>
      <c r="N439" s="181">
        <v>7200</v>
      </c>
      <c r="O439" s="181">
        <v>7200</v>
      </c>
      <c r="P439" s="181">
        <v>7200</v>
      </c>
      <c r="Q439" s="202">
        <f t="shared" si="44"/>
        <v>21600</v>
      </c>
      <c r="R439" s="217">
        <v>8609</v>
      </c>
      <c r="S439" s="202">
        <f t="shared" si="45"/>
        <v>0</v>
      </c>
      <c r="T439" s="202">
        <f t="shared" si="46"/>
        <v>0</v>
      </c>
      <c r="U439" s="202">
        <f t="shared" si="47"/>
        <v>61984800</v>
      </c>
      <c r="V439" s="202">
        <f t="shared" si="48"/>
        <v>61984800</v>
      </c>
      <c r="W439" s="202">
        <f t="shared" si="49"/>
        <v>61984800</v>
      </c>
      <c r="X439" s="202">
        <f t="shared" si="50"/>
        <v>185954400</v>
      </c>
      <c r="Y439" s="180" t="s">
        <v>648</v>
      </c>
      <c r="Z439" s="203" t="str">
        <f>IF(Y439&gt;0,INDEX([14]KPI!$B$2:$B$61, MATCH(Y439,[14]KPI!$A$2:$A$61, 0)),"Enter KPI Reference No. to the left")</f>
        <v>Schools (Grades 1-12) acess to broadcast and digital technologies assisted instruction [all varieties]</v>
      </c>
      <c r="AA439" s="191" t="s">
        <v>3267</v>
      </c>
      <c r="AB439" s="213" t="s">
        <v>3321</v>
      </c>
      <c r="AC439" s="137" t="s">
        <v>3284</v>
      </c>
    </row>
    <row r="440" spans="1:29" ht="60" x14ac:dyDescent="0.2">
      <c r="A440" s="177">
        <v>438</v>
      </c>
      <c r="B440" s="140">
        <v>2</v>
      </c>
      <c r="C440" s="178" t="str">
        <f>IF(COUNTIF(Components!$E$4:$E$989,B440)&gt;0,INDEX(Components!$G$4:$G$989, MATCH(B440,Components!$E$4:$E$989, 0)),"Enter valid code to the left")</f>
        <v>General education quality</v>
      </c>
      <c r="D440" s="140">
        <v>4</v>
      </c>
      <c r="E440" s="178" t="str">
        <f t="array" ref="E440">IF(COUNTIFS(Components!$F$4:$F$989,D440,Components!$B$4:$B$989,B440)&gt;0,INDEX(Components!$G$4:$G$989, MATCH(B440&amp;D440,Components!$B$4:$B$989&amp;Components!$F$4:$F$989,0),0),"Enter the component code on the left")</f>
        <v>information and communications technology</v>
      </c>
      <c r="F440" s="140">
        <v>2</v>
      </c>
      <c r="G440" s="178" t="str">
        <f t="array" ref="G440">IF(COUNTIFS(Components!$H$4:$H$989,F440, Components!$C$4:$C$989,D440,Components!$B$4:$B$989,B440)&gt;0,INDEX(Components!$I$4:$I$989, MATCH(B440&amp;D440&amp;F440,Components!$B$4:$B$989&amp;Components!$C$4:$C$989&amp;Components!$H$4:$H$989,0),0),"")</f>
        <v>content development for ICT</v>
      </c>
      <c r="H440" s="138" t="s">
        <v>2062</v>
      </c>
      <c r="I440" s="141" t="s">
        <v>2102</v>
      </c>
      <c r="J440" s="141" t="s">
        <v>1353</v>
      </c>
      <c r="K440" s="141" t="s">
        <v>1354</v>
      </c>
      <c r="L440" s="181">
        <v>0</v>
      </c>
      <c r="M440" s="181">
        <v>12</v>
      </c>
      <c r="N440" s="181"/>
      <c r="O440" s="181">
        <v>0</v>
      </c>
      <c r="P440" s="181">
        <v>0</v>
      </c>
      <c r="Q440" s="202">
        <f t="shared" si="44"/>
        <v>12</v>
      </c>
      <c r="R440" s="217">
        <v>498950</v>
      </c>
      <c r="S440" s="202">
        <f t="shared" si="45"/>
        <v>0</v>
      </c>
      <c r="T440" s="202">
        <f t="shared" si="46"/>
        <v>5987400</v>
      </c>
      <c r="U440" s="202">
        <f t="shared" si="47"/>
        <v>0</v>
      </c>
      <c r="V440" s="202">
        <f t="shared" si="48"/>
        <v>0</v>
      </c>
      <c r="W440" s="202">
        <f t="shared" si="49"/>
        <v>0</v>
      </c>
      <c r="X440" s="202">
        <f t="shared" si="50"/>
        <v>5987400</v>
      </c>
      <c r="Y440" s="180" t="s">
        <v>648</v>
      </c>
      <c r="Z440" s="203" t="str">
        <f>IF(Y440&gt;0,INDEX([14]KPI!$B$2:$B$61, MATCH(Y440,[14]KPI!$A$2:$A$61, 0)),"Enter KPI Reference No. to the left")</f>
        <v>Schools (Grades 1-12) acess to broadcast and digital technologies assisted instruction [all varieties]</v>
      </c>
      <c r="AA440" s="191" t="s">
        <v>3267</v>
      </c>
      <c r="AB440" s="213" t="s">
        <v>3322</v>
      </c>
      <c r="AC440" s="137" t="s">
        <v>2103</v>
      </c>
    </row>
    <row r="441" spans="1:29" ht="60" x14ac:dyDescent="0.2">
      <c r="A441" s="177">
        <v>439</v>
      </c>
      <c r="B441" s="140">
        <v>2</v>
      </c>
      <c r="C441" s="178" t="str">
        <f>IF(COUNTIF(Components!$E$4:$E$989,B441)&gt;0,INDEX(Components!$G$4:$G$989, MATCH(B441,Components!$E$4:$E$989, 0)),"Enter valid code to the left")</f>
        <v>General education quality</v>
      </c>
      <c r="D441" s="140">
        <v>4</v>
      </c>
      <c r="E441" s="178" t="str">
        <f t="array" ref="E441">IF(COUNTIFS(Components!$F$4:$F$989,D441,Components!$B$4:$B$989,B441)&gt;0,INDEX(Components!$G$4:$G$989, MATCH(B441&amp;D441,Components!$B$4:$B$989&amp;Components!$F$4:$F$989,0),0),"Enter the component code on the left")</f>
        <v>information and communications technology</v>
      </c>
      <c r="F441" s="140">
        <v>2</v>
      </c>
      <c r="G441" s="178" t="str">
        <f t="array" ref="G441">IF(COUNTIFS(Components!$H$4:$H$989,F441, Components!$C$4:$C$989,D441,Components!$B$4:$B$989,B441)&gt;0,INDEX(Components!$I$4:$I$989, MATCH(B441&amp;D441&amp;F441,Components!$B$4:$B$989&amp;Components!$C$4:$C$989&amp;Components!$H$4:$H$989,0),0),"")</f>
        <v>content development for ICT</v>
      </c>
      <c r="H441" s="138" t="s">
        <v>2062</v>
      </c>
      <c r="I441" s="141" t="s">
        <v>2104</v>
      </c>
      <c r="J441" s="141" t="s">
        <v>2105</v>
      </c>
      <c r="K441" s="141" t="s">
        <v>2106</v>
      </c>
      <c r="L441" s="181">
        <v>0</v>
      </c>
      <c r="M441" s="181">
        <v>1</v>
      </c>
      <c r="N441" s="181">
        <v>0</v>
      </c>
      <c r="O441" s="181">
        <v>0</v>
      </c>
      <c r="P441" s="181">
        <v>0</v>
      </c>
      <c r="Q441" s="202">
        <f t="shared" si="44"/>
        <v>1</v>
      </c>
      <c r="R441" s="217">
        <v>6000000</v>
      </c>
      <c r="S441" s="202">
        <f t="shared" si="45"/>
        <v>0</v>
      </c>
      <c r="T441" s="202">
        <f t="shared" si="46"/>
        <v>6000000</v>
      </c>
      <c r="U441" s="202">
        <f t="shared" si="47"/>
        <v>0</v>
      </c>
      <c r="V441" s="202">
        <f t="shared" si="48"/>
        <v>0</v>
      </c>
      <c r="W441" s="202">
        <f t="shared" si="49"/>
        <v>0</v>
      </c>
      <c r="X441" s="202">
        <f t="shared" si="50"/>
        <v>6000000</v>
      </c>
      <c r="Y441" s="180" t="s">
        <v>648</v>
      </c>
      <c r="Z441" s="203" t="str">
        <f>IF(Y441&gt;0,INDEX([14]KPI!$B$2:$B$61, MATCH(Y441,[14]KPI!$A$2:$A$61, 0)),"Enter KPI Reference No. to the left")</f>
        <v>Schools (Grades 1-12) acess to broadcast and digital technologies assisted instruction [all varieties]</v>
      </c>
      <c r="AA441" s="191" t="s">
        <v>3267</v>
      </c>
      <c r="AB441" s="213" t="s">
        <v>3322</v>
      </c>
      <c r="AC441" s="137" t="s">
        <v>2107</v>
      </c>
    </row>
    <row r="442" spans="1:29" ht="60" x14ac:dyDescent="0.2">
      <c r="A442" s="177">
        <v>440</v>
      </c>
      <c r="B442" s="140">
        <v>2</v>
      </c>
      <c r="C442" s="178" t="str">
        <f>IF(COUNTIF(Components!$E$4:$E$989,B442)&gt;0,INDEX(Components!$G$4:$G$989, MATCH(B442,Components!$E$4:$E$989, 0)),"Enter valid code to the left")</f>
        <v>General education quality</v>
      </c>
      <c r="D442" s="140">
        <v>4</v>
      </c>
      <c r="E442" s="178" t="str">
        <f t="array" ref="E442">IF(COUNTIFS(Components!$F$4:$F$989,D442,Components!$B$4:$B$989,B442)&gt;0,INDEX(Components!$G$4:$G$989, MATCH(B442&amp;D442,Components!$B$4:$B$989&amp;Components!$F$4:$F$989,0),0),"Enter the component code on the left")</f>
        <v>information and communications technology</v>
      </c>
      <c r="F442" s="140">
        <v>2</v>
      </c>
      <c r="G442" s="178" t="str">
        <f t="array" ref="G442">IF(COUNTIFS(Components!$H$4:$H$989,F442, Components!$C$4:$C$989,D442,Components!$B$4:$B$989,B442)&gt;0,INDEX(Components!$I$4:$I$989, MATCH(B442&amp;D442&amp;F442,Components!$B$4:$B$989&amp;Components!$C$4:$C$989&amp;Components!$H$4:$H$989,0),0),"")</f>
        <v>content development for ICT</v>
      </c>
      <c r="H442" s="138" t="s">
        <v>2062</v>
      </c>
      <c r="I442" s="141" t="s">
        <v>2108</v>
      </c>
      <c r="J442" s="141" t="s">
        <v>2109</v>
      </c>
      <c r="K442" s="141" t="s">
        <v>2110</v>
      </c>
      <c r="L442" s="181">
        <v>0</v>
      </c>
      <c r="M442" s="181">
        <v>1096</v>
      </c>
      <c r="N442" s="181">
        <v>1096</v>
      </c>
      <c r="O442" s="181">
        <v>1096</v>
      </c>
      <c r="P442" s="181">
        <v>1096</v>
      </c>
      <c r="Q442" s="202">
        <f t="shared" si="44"/>
        <v>4384</v>
      </c>
      <c r="R442" s="217">
        <v>43189</v>
      </c>
      <c r="S442" s="202">
        <f t="shared" si="45"/>
        <v>0</v>
      </c>
      <c r="T442" s="202">
        <f t="shared" si="46"/>
        <v>47335144</v>
      </c>
      <c r="U442" s="202">
        <f t="shared" si="47"/>
        <v>47335144</v>
      </c>
      <c r="V442" s="202">
        <f t="shared" si="48"/>
        <v>47335144</v>
      </c>
      <c r="W442" s="202">
        <f t="shared" si="49"/>
        <v>47335144</v>
      </c>
      <c r="X442" s="202">
        <f t="shared" si="50"/>
        <v>189340576</v>
      </c>
      <c r="Y442" s="180" t="s">
        <v>648</v>
      </c>
      <c r="Z442" s="203" t="str">
        <f>IF(Y442&gt;0,INDEX([14]KPI!$B$2:$B$61, MATCH(Y442,[14]KPI!$A$2:$A$61, 0)),"Enter KPI Reference No. to the left")</f>
        <v>Schools (Grades 1-12) acess to broadcast and digital technologies assisted instruction [all varieties]</v>
      </c>
      <c r="AA442" s="191" t="s">
        <v>1032</v>
      </c>
      <c r="AB442" s="213" t="s">
        <v>769</v>
      </c>
      <c r="AC442" s="137" t="s">
        <v>2111</v>
      </c>
    </row>
    <row r="443" spans="1:29" ht="60" x14ac:dyDescent="0.2">
      <c r="A443" s="177">
        <v>441</v>
      </c>
      <c r="B443" s="140">
        <v>2</v>
      </c>
      <c r="C443" s="178" t="str">
        <f>IF(COUNTIF(Components!$E$4:$E$989,B443)&gt;0,INDEX(Components!$G$4:$G$989, MATCH(B443,Components!$E$4:$E$989, 0)),"Enter valid code to the left")</f>
        <v>General education quality</v>
      </c>
      <c r="D443" s="140">
        <v>4</v>
      </c>
      <c r="E443" s="178" t="str">
        <f t="array" ref="E443">IF(COUNTIFS(Components!$F$4:$F$989,D443,Components!$B$4:$B$989,B443)&gt;0,INDEX(Components!$G$4:$G$989, MATCH(B443&amp;D443,Components!$B$4:$B$989&amp;Components!$F$4:$F$989,0),0),"Enter the component code on the left")</f>
        <v>information and communications technology</v>
      </c>
      <c r="F443" s="140">
        <v>2</v>
      </c>
      <c r="G443" s="178" t="str">
        <f t="array" ref="G443">IF(COUNTIFS(Components!$H$4:$H$989,F443, Components!$C$4:$C$989,D443,Components!$B$4:$B$989,B443)&gt;0,INDEX(Components!$I$4:$I$989, MATCH(B443&amp;D443&amp;F443,Components!$B$4:$B$989&amp;Components!$C$4:$C$989&amp;Components!$H$4:$H$989,0),0),"")</f>
        <v>content development for ICT</v>
      </c>
      <c r="H443" s="138" t="s">
        <v>2062</v>
      </c>
      <c r="I443" s="141" t="s">
        <v>2112</v>
      </c>
      <c r="J443" s="141" t="s">
        <v>2113</v>
      </c>
      <c r="K443" s="141" t="s">
        <v>2114</v>
      </c>
      <c r="L443" s="181">
        <v>6</v>
      </c>
      <c r="M443" s="181">
        <v>10</v>
      </c>
      <c r="N443" s="181">
        <v>12</v>
      </c>
      <c r="O443" s="181">
        <v>14</v>
      </c>
      <c r="P443" s="181">
        <v>16</v>
      </c>
      <c r="Q443" s="202">
        <f t="shared" si="44"/>
        <v>58</v>
      </c>
      <c r="R443" s="217">
        <v>7000</v>
      </c>
      <c r="S443" s="202">
        <f t="shared" si="45"/>
        <v>42000</v>
      </c>
      <c r="T443" s="202">
        <f t="shared" si="46"/>
        <v>70000</v>
      </c>
      <c r="U443" s="202">
        <f t="shared" si="47"/>
        <v>84000</v>
      </c>
      <c r="V443" s="202">
        <f t="shared" si="48"/>
        <v>98000</v>
      </c>
      <c r="W443" s="202">
        <f t="shared" si="49"/>
        <v>112000</v>
      </c>
      <c r="X443" s="202">
        <f t="shared" si="50"/>
        <v>406000</v>
      </c>
      <c r="Y443" s="180" t="s">
        <v>648</v>
      </c>
      <c r="Z443" s="203" t="str">
        <f>IF(Y443&gt;0,INDEX([14]KPI!$B$2:$B$61, MATCH(Y443,[14]KPI!$A$2:$A$61, 0)),"Enter KPI Reference No. to the left")</f>
        <v>Schools (Grades 1-12) acess to broadcast and digital technologies assisted instruction [all varieties]</v>
      </c>
      <c r="AA443" s="191" t="s">
        <v>1032</v>
      </c>
      <c r="AB443" s="213" t="s">
        <v>3322</v>
      </c>
      <c r="AC443" s="137"/>
    </row>
    <row r="444" spans="1:29" ht="60" x14ac:dyDescent="0.2">
      <c r="A444" s="177">
        <v>442</v>
      </c>
      <c r="B444" s="140">
        <v>2</v>
      </c>
      <c r="C444" s="178" t="str">
        <f>IF(COUNTIF(Components!$E$4:$E$989,B444)&gt;0,INDEX(Components!$G$4:$G$989, MATCH(B444,Components!$E$4:$E$989, 0)),"Enter valid code to the left")</f>
        <v>General education quality</v>
      </c>
      <c r="D444" s="140">
        <v>4</v>
      </c>
      <c r="E444" s="178" t="str">
        <f t="array" ref="E444">IF(COUNTIFS(Components!$F$4:$F$989,D444,Components!$B$4:$B$989,B444)&gt;0,INDEX(Components!$G$4:$G$989, MATCH(B444&amp;D444,Components!$B$4:$B$989&amp;Components!$F$4:$F$989,0),0),"Enter the component code on the left")</f>
        <v>information and communications technology</v>
      </c>
      <c r="F444" s="140">
        <v>2</v>
      </c>
      <c r="G444" s="178" t="str">
        <f t="array" ref="G444">IF(COUNTIFS(Components!$H$4:$H$989,F444, Components!$C$4:$C$989,D444,Components!$B$4:$B$989,B444)&gt;0,INDEX(Components!$I$4:$I$989, MATCH(B444&amp;D444&amp;F444,Components!$B$4:$B$989&amp;Components!$C$4:$C$989&amp;Components!$H$4:$H$989,0),0),"")</f>
        <v>content development for ICT</v>
      </c>
      <c r="H444" s="138" t="s">
        <v>2062</v>
      </c>
      <c r="I444" s="141" t="s">
        <v>2115</v>
      </c>
      <c r="J444" s="141" t="s">
        <v>2116</v>
      </c>
      <c r="K444" s="141" t="s">
        <v>2117</v>
      </c>
      <c r="L444" s="181">
        <v>0</v>
      </c>
      <c r="M444" s="181">
        <v>199</v>
      </c>
      <c r="N444" s="181">
        <v>199</v>
      </c>
      <c r="O444" s="181">
        <v>199</v>
      </c>
      <c r="P444" s="181">
        <v>199</v>
      </c>
      <c r="Q444" s="202">
        <f t="shared" si="44"/>
        <v>796</v>
      </c>
      <c r="R444" s="217">
        <v>61818</v>
      </c>
      <c r="S444" s="202">
        <f t="shared" si="45"/>
        <v>0</v>
      </c>
      <c r="T444" s="202">
        <f t="shared" si="46"/>
        <v>12301782</v>
      </c>
      <c r="U444" s="202">
        <f t="shared" si="47"/>
        <v>12301782</v>
      </c>
      <c r="V444" s="202">
        <f t="shared" si="48"/>
        <v>12301782</v>
      </c>
      <c r="W444" s="202">
        <f t="shared" si="49"/>
        <v>12301782</v>
      </c>
      <c r="X444" s="202">
        <f t="shared" si="50"/>
        <v>49207128</v>
      </c>
      <c r="Y444" s="180" t="s">
        <v>648</v>
      </c>
      <c r="Z444" s="203" t="str">
        <f>IF(Y444&gt;0,INDEX([14]KPI!$B$2:$B$61, MATCH(Y444,[14]KPI!$A$2:$A$61, 0)),"Enter KPI Reference No. to the left")</f>
        <v>Schools (Grades 1-12) acess to broadcast and digital technologies assisted instruction [all varieties]</v>
      </c>
      <c r="AA444" s="191" t="s">
        <v>1032</v>
      </c>
      <c r="AB444" s="213" t="s">
        <v>3322</v>
      </c>
      <c r="AC444" s="137" t="s">
        <v>2118</v>
      </c>
    </row>
    <row r="445" spans="1:29" ht="60" x14ac:dyDescent="0.2">
      <c r="A445" s="177">
        <v>443</v>
      </c>
      <c r="B445" s="140">
        <v>2</v>
      </c>
      <c r="C445" s="178" t="str">
        <f>IF(COUNTIF(Components!$E$4:$E$989,B445)&gt;0,INDEX(Components!$G$4:$G$989, MATCH(B445,Components!$E$4:$E$989, 0)),"Enter valid code to the left")</f>
        <v>General education quality</v>
      </c>
      <c r="D445" s="140">
        <v>4</v>
      </c>
      <c r="E445" s="178" t="str">
        <f t="array" ref="E445">IF(COUNTIFS(Components!$F$4:$F$989,D445,Components!$B$4:$B$989,B445)&gt;0,INDEX(Components!$G$4:$G$989, MATCH(B445&amp;D445,Components!$B$4:$B$989&amp;Components!$F$4:$F$989,0),0),"Enter the component code on the left")</f>
        <v>information and communications technology</v>
      </c>
      <c r="F445" s="140">
        <v>2</v>
      </c>
      <c r="G445" s="178" t="str">
        <f t="array" ref="G445">IF(COUNTIFS(Components!$H$4:$H$989,F445, Components!$C$4:$C$989,D445,Components!$B$4:$B$989,B445)&gt;0,INDEX(Components!$I$4:$I$989, MATCH(B445&amp;D445&amp;F445,Components!$B$4:$B$989&amp;Components!$C$4:$C$989&amp;Components!$H$4:$H$989,0),0),"")</f>
        <v>content development for ICT</v>
      </c>
      <c r="H445" s="138" t="s">
        <v>2062</v>
      </c>
      <c r="I445" s="141" t="s">
        <v>2119</v>
      </c>
      <c r="J445" s="141" t="s">
        <v>2100</v>
      </c>
      <c r="K445" s="141" t="s">
        <v>1234</v>
      </c>
      <c r="L445" s="181">
        <v>0</v>
      </c>
      <c r="M445" s="181">
        <v>3348</v>
      </c>
      <c r="N445" s="181">
        <v>3348</v>
      </c>
      <c r="O445" s="181">
        <v>3348</v>
      </c>
      <c r="P445" s="181">
        <v>3348</v>
      </c>
      <c r="Q445" s="202">
        <f t="shared" si="44"/>
        <v>13392</v>
      </c>
      <c r="R445" s="217">
        <v>6889</v>
      </c>
      <c r="S445" s="202">
        <f t="shared" si="45"/>
        <v>0</v>
      </c>
      <c r="T445" s="202">
        <f t="shared" si="46"/>
        <v>23064372</v>
      </c>
      <c r="U445" s="202">
        <f t="shared" si="47"/>
        <v>23064372</v>
      </c>
      <c r="V445" s="202">
        <f t="shared" si="48"/>
        <v>23064372</v>
      </c>
      <c r="W445" s="202">
        <f t="shared" si="49"/>
        <v>23064372</v>
      </c>
      <c r="X445" s="202">
        <f t="shared" si="50"/>
        <v>92257488</v>
      </c>
      <c r="Y445" s="180" t="s">
        <v>648</v>
      </c>
      <c r="Z445" s="203" t="str">
        <f>IF(Y445&gt;0,INDEX([14]KPI!$B$2:$B$61, MATCH(Y445,[14]KPI!$A$2:$A$61, 0)),"Enter KPI Reference No. to the left")</f>
        <v>Schools (Grades 1-12) acess to broadcast and digital technologies assisted instruction [all varieties]</v>
      </c>
      <c r="AA445" s="191" t="s">
        <v>1032</v>
      </c>
      <c r="AB445" s="213" t="s">
        <v>769</v>
      </c>
      <c r="AC445" s="137" t="s">
        <v>2120</v>
      </c>
    </row>
    <row r="446" spans="1:29" ht="84" x14ac:dyDescent="0.2">
      <c r="A446" s="177">
        <v>444</v>
      </c>
      <c r="B446" s="140">
        <v>2</v>
      </c>
      <c r="C446" s="178" t="str">
        <f>IF(COUNTIF(Components!$E$4:$E$989,B446)&gt;0,INDEX(Components!$G$4:$G$989, MATCH(B446,Components!$E$4:$E$989, 0)),"Enter valid code to the left")</f>
        <v>General education quality</v>
      </c>
      <c r="D446" s="140">
        <v>4</v>
      </c>
      <c r="E446" s="178" t="str">
        <f t="array" ref="E446">IF(COUNTIFS(Components!$F$4:$F$989,D446,Components!$B$4:$B$989,B446)&gt;0,INDEX(Components!$G$4:$G$989, MATCH(B446&amp;D446,Components!$B$4:$B$989&amp;Components!$F$4:$F$989,0),0),"Enter the component code on the left")</f>
        <v>information and communications technology</v>
      </c>
      <c r="F446" s="140">
        <v>2</v>
      </c>
      <c r="G446" s="178" t="str">
        <f t="array" ref="G446">IF(COUNTIFS(Components!$H$4:$H$989,F446, Components!$C$4:$C$989,D446,Components!$B$4:$B$989,B446)&gt;0,INDEX(Components!$I$4:$I$989, MATCH(B446&amp;D446&amp;F446,Components!$B$4:$B$989&amp;Components!$C$4:$C$989&amp;Components!$H$4:$H$989,0),0),"")</f>
        <v>content development for ICT</v>
      </c>
      <c r="H446" s="138" t="s">
        <v>2062</v>
      </c>
      <c r="I446" s="141" t="s">
        <v>2121</v>
      </c>
      <c r="J446" s="141" t="s">
        <v>2122</v>
      </c>
      <c r="K446" s="141" t="s">
        <v>2123</v>
      </c>
      <c r="L446" s="181">
        <v>124</v>
      </c>
      <c r="M446" s="181">
        <v>154</v>
      </c>
      <c r="N446" s="181">
        <v>340</v>
      </c>
      <c r="O446" s="181">
        <v>340</v>
      </c>
      <c r="P446" s="181">
        <v>340</v>
      </c>
      <c r="Q446" s="202">
        <f t="shared" si="44"/>
        <v>1298</v>
      </c>
      <c r="R446" s="217">
        <v>6913</v>
      </c>
      <c r="S446" s="202">
        <f t="shared" si="45"/>
        <v>857212</v>
      </c>
      <c r="T446" s="202">
        <f t="shared" si="46"/>
        <v>1064602</v>
      </c>
      <c r="U446" s="202">
        <f t="shared" si="47"/>
        <v>2350420</v>
      </c>
      <c r="V446" s="202">
        <f t="shared" si="48"/>
        <v>2350420</v>
      </c>
      <c r="W446" s="202">
        <f t="shared" si="49"/>
        <v>2350420</v>
      </c>
      <c r="X446" s="202">
        <f t="shared" si="50"/>
        <v>8973074</v>
      </c>
      <c r="Y446" s="180" t="s">
        <v>648</v>
      </c>
      <c r="Z446" s="203" t="str">
        <f>IF(Y446&gt;0,INDEX([14]KPI!$B$2:$B$61, MATCH(Y446,[14]KPI!$A$2:$A$61, 0)),"Enter KPI Reference No. to the left")</f>
        <v>Schools (Grades 1-12) acess to broadcast and digital technologies assisted instruction [all varieties]</v>
      </c>
      <c r="AA446" s="191" t="s">
        <v>1032</v>
      </c>
      <c r="AB446" s="213" t="s">
        <v>3322</v>
      </c>
      <c r="AC446" s="137" t="s">
        <v>2124</v>
      </c>
    </row>
    <row r="447" spans="1:29" ht="72" x14ac:dyDescent="0.2">
      <c r="A447" s="177">
        <v>445</v>
      </c>
      <c r="B447" s="140">
        <v>2</v>
      </c>
      <c r="C447" s="178" t="str">
        <f>IF(COUNTIF(Components!$E$4:$E$989,B447)&gt;0,INDEX(Components!$G$4:$G$989, MATCH(B447,Components!$E$4:$E$989, 0)),"Enter valid code to the left")</f>
        <v>General education quality</v>
      </c>
      <c r="D447" s="140">
        <v>4</v>
      </c>
      <c r="E447" s="178" t="str">
        <f t="array" ref="E447">IF(COUNTIFS(Components!$F$4:$F$989,D447,Components!$B$4:$B$989,B447)&gt;0,INDEX(Components!$G$4:$G$989, MATCH(B447&amp;D447,Components!$B$4:$B$989&amp;Components!$F$4:$F$989,0),0),"Enter the component code on the left")</f>
        <v>information and communications technology</v>
      </c>
      <c r="F447" s="140">
        <v>2</v>
      </c>
      <c r="G447" s="178" t="str">
        <f t="array" ref="G447">IF(COUNTIFS(Components!$H$4:$H$989,F447, Components!$C$4:$C$989,D447,Components!$B$4:$B$989,B447)&gt;0,INDEX(Components!$I$4:$I$989, MATCH(B447&amp;D447&amp;F447,Components!$B$4:$B$989&amp;Components!$C$4:$C$989&amp;Components!$H$4:$H$989,0),0),"")</f>
        <v>content development for ICT</v>
      </c>
      <c r="H447" s="138" t="s">
        <v>2062</v>
      </c>
      <c r="I447" s="141" t="s">
        <v>2125</v>
      </c>
      <c r="J447" s="141" t="s">
        <v>2126</v>
      </c>
      <c r="K447" s="141" t="s">
        <v>2127</v>
      </c>
      <c r="L447" s="181">
        <v>60</v>
      </c>
      <c r="M447" s="181">
        <v>11520</v>
      </c>
      <c r="N447" s="181">
        <v>11520</v>
      </c>
      <c r="O447" s="181">
        <v>11520</v>
      </c>
      <c r="P447" s="181">
        <v>11520</v>
      </c>
      <c r="Q447" s="202">
        <f t="shared" si="44"/>
        <v>46140</v>
      </c>
      <c r="R447" s="217">
        <v>4080</v>
      </c>
      <c r="S447" s="202">
        <f t="shared" si="45"/>
        <v>244800</v>
      </c>
      <c r="T447" s="202">
        <f t="shared" si="46"/>
        <v>47001600</v>
      </c>
      <c r="U447" s="202">
        <f t="shared" si="47"/>
        <v>47001600</v>
      </c>
      <c r="V447" s="202">
        <f t="shared" si="48"/>
        <v>47001600</v>
      </c>
      <c r="W447" s="202">
        <f t="shared" si="49"/>
        <v>47001600</v>
      </c>
      <c r="X447" s="202">
        <f t="shared" si="50"/>
        <v>188251200</v>
      </c>
      <c r="Y447" s="180" t="s">
        <v>648</v>
      </c>
      <c r="Z447" s="203" t="str">
        <f>IF(Y447&gt;0,INDEX([14]KPI!$B$2:$B$61, MATCH(Y447,[14]KPI!$A$2:$A$61, 0)),"Enter KPI Reference No. to the left")</f>
        <v>Schools (Grades 1-12) acess to broadcast and digital technologies assisted instruction [all varieties]</v>
      </c>
      <c r="AA447" s="191" t="s">
        <v>1032</v>
      </c>
      <c r="AB447" s="213" t="s">
        <v>3321</v>
      </c>
      <c r="AC447" s="137" t="s">
        <v>2128</v>
      </c>
    </row>
    <row r="448" spans="1:29" ht="60" x14ac:dyDescent="0.2">
      <c r="A448" s="177">
        <v>446</v>
      </c>
      <c r="B448" s="140">
        <v>2</v>
      </c>
      <c r="C448" s="178" t="str">
        <f>IF(COUNTIF(Components!$E$4:$E$989,B448)&gt;0,INDEX(Components!$G$4:$G$989, MATCH(B448,Components!$E$4:$E$989, 0)),"Enter valid code to the left")</f>
        <v>General education quality</v>
      </c>
      <c r="D448" s="140">
        <v>4</v>
      </c>
      <c r="E448" s="178" t="str">
        <f t="array" ref="E448">IF(COUNTIFS(Components!$F$4:$F$989,D448,Components!$B$4:$B$989,B448)&gt;0,INDEX(Components!$G$4:$G$989, MATCH(B448&amp;D448,Components!$B$4:$B$989&amp;Components!$F$4:$F$989,0),0),"Enter the component code on the left")</f>
        <v>information and communications technology</v>
      </c>
      <c r="F448" s="140">
        <v>2</v>
      </c>
      <c r="G448" s="178" t="str">
        <f t="array" ref="G448">IF(COUNTIFS(Components!$H$4:$H$989,F448, Components!$C$4:$C$989,D448,Components!$B$4:$B$989,B448)&gt;0,INDEX(Components!$I$4:$I$989, MATCH(B448&amp;D448&amp;F448,Components!$B$4:$B$989&amp;Components!$C$4:$C$989&amp;Components!$H$4:$H$989,0),0),"")</f>
        <v>content development for ICT</v>
      </c>
      <c r="H448" s="138" t="s">
        <v>2062</v>
      </c>
      <c r="I448" s="141" t="s">
        <v>2129</v>
      </c>
      <c r="J448" s="141" t="s">
        <v>2130</v>
      </c>
      <c r="K448" s="141" t="s">
        <v>2131</v>
      </c>
      <c r="L448" s="181">
        <v>60</v>
      </c>
      <c r="M448" s="181">
        <v>160</v>
      </c>
      <c r="N448" s="181">
        <v>160</v>
      </c>
      <c r="O448" s="181">
        <v>160</v>
      </c>
      <c r="P448" s="181">
        <v>160</v>
      </c>
      <c r="Q448" s="202">
        <f t="shared" si="44"/>
        <v>700</v>
      </c>
      <c r="R448" s="217">
        <v>136</v>
      </c>
      <c r="S448" s="202">
        <f t="shared" si="45"/>
        <v>8160</v>
      </c>
      <c r="T448" s="202">
        <f t="shared" si="46"/>
        <v>21760</v>
      </c>
      <c r="U448" s="202">
        <f t="shared" si="47"/>
        <v>21760</v>
      </c>
      <c r="V448" s="202">
        <f t="shared" si="48"/>
        <v>21760</v>
      </c>
      <c r="W448" s="202">
        <f t="shared" si="49"/>
        <v>21760</v>
      </c>
      <c r="X448" s="202">
        <f t="shared" si="50"/>
        <v>95200</v>
      </c>
      <c r="Y448" s="180" t="s">
        <v>648</v>
      </c>
      <c r="Z448" s="203" t="str">
        <f>IF(Y448&gt;0,INDEX([14]KPI!$B$2:$B$61, MATCH(Y448,[14]KPI!$A$2:$A$61, 0)),"Enter KPI Reference No. to the left")</f>
        <v>Schools (Grades 1-12) acess to broadcast and digital technologies assisted instruction [all varieties]</v>
      </c>
      <c r="AA448" s="191" t="s">
        <v>1032</v>
      </c>
      <c r="AB448" s="213" t="s">
        <v>3321</v>
      </c>
      <c r="AC448" s="137"/>
    </row>
    <row r="449" spans="1:29" ht="60" x14ac:dyDescent="0.2">
      <c r="A449" s="177">
        <v>447</v>
      </c>
      <c r="B449" s="140">
        <v>2</v>
      </c>
      <c r="C449" s="178" t="str">
        <f>IF(COUNTIF(Components!$E$4:$E$989,B449)&gt;0,INDEX(Components!$G$4:$G$989, MATCH(B449,Components!$E$4:$E$989, 0)),"Enter valid code to the left")</f>
        <v>General education quality</v>
      </c>
      <c r="D449" s="140">
        <v>4</v>
      </c>
      <c r="E449" s="178" t="str">
        <f t="array" ref="E449">IF(COUNTIFS(Components!$F$4:$F$989,D449,Components!$B$4:$B$989,B449)&gt;0,INDEX(Components!$G$4:$G$989, MATCH(B449&amp;D449,Components!$B$4:$B$989&amp;Components!$F$4:$F$989,0),0),"Enter the component code on the left")</f>
        <v>information and communications technology</v>
      </c>
      <c r="F449" s="140">
        <v>2</v>
      </c>
      <c r="G449" s="178" t="str">
        <f t="array" ref="G449">IF(COUNTIFS(Components!$H$4:$H$989,F449, Components!$C$4:$C$989,D449,Components!$B$4:$B$989,B449)&gt;0,INDEX(Components!$I$4:$I$989, MATCH(B449&amp;D449&amp;F449,Components!$B$4:$B$989&amp;Components!$C$4:$C$989&amp;Components!$H$4:$H$989,0),0),"")</f>
        <v>content development for ICT</v>
      </c>
      <c r="H449" s="138" t="s">
        <v>2062</v>
      </c>
      <c r="I449" s="141" t="s">
        <v>2132</v>
      </c>
      <c r="J449" s="141" t="s">
        <v>2133</v>
      </c>
      <c r="K449" s="141" t="s">
        <v>2134</v>
      </c>
      <c r="L449" s="181">
        <v>0</v>
      </c>
      <c r="M449" s="181">
        <v>5</v>
      </c>
      <c r="N449" s="181">
        <v>5</v>
      </c>
      <c r="O449" s="181">
        <v>5</v>
      </c>
      <c r="P449" s="181">
        <v>5</v>
      </c>
      <c r="Q449" s="202">
        <f t="shared" si="44"/>
        <v>20</v>
      </c>
      <c r="R449" s="217">
        <v>5000000</v>
      </c>
      <c r="S449" s="202">
        <f t="shared" si="45"/>
        <v>0</v>
      </c>
      <c r="T449" s="202">
        <f t="shared" si="46"/>
        <v>25000000</v>
      </c>
      <c r="U449" s="202">
        <f t="shared" si="47"/>
        <v>25000000</v>
      </c>
      <c r="V449" s="202">
        <f t="shared" si="48"/>
        <v>25000000</v>
      </c>
      <c r="W449" s="202">
        <f t="shared" si="49"/>
        <v>25000000</v>
      </c>
      <c r="X449" s="202">
        <f t="shared" si="50"/>
        <v>100000000</v>
      </c>
      <c r="Y449" s="180" t="s">
        <v>648</v>
      </c>
      <c r="Z449" s="203" t="str">
        <f>IF(Y449&gt;0,INDEX([14]KPI!$B$2:$B$61, MATCH(Y449,[14]KPI!$A$2:$A$61, 0)),"Enter KPI Reference No. to the left")</f>
        <v>Schools (Grades 1-12) acess to broadcast and digital technologies assisted instruction [all varieties]</v>
      </c>
      <c r="AA449" s="191" t="s">
        <v>1032</v>
      </c>
      <c r="AB449" s="213" t="s">
        <v>769</v>
      </c>
      <c r="AC449" s="137"/>
    </row>
    <row r="450" spans="1:29" ht="60" x14ac:dyDescent="0.2">
      <c r="A450" s="177">
        <v>448</v>
      </c>
      <c r="B450" s="140">
        <v>2</v>
      </c>
      <c r="C450" s="178" t="str">
        <f>IF(COUNTIF(Components!$E$4:$E$989,B450)&gt;0,INDEX(Components!$G$4:$G$989, MATCH(B450,Components!$E$4:$E$989, 0)),"Enter valid code to the left")</f>
        <v>General education quality</v>
      </c>
      <c r="D450" s="140">
        <v>4</v>
      </c>
      <c r="E450" s="178" t="str">
        <f t="array" ref="E450">IF(COUNTIFS(Components!$F$4:$F$989,D450,Components!$B$4:$B$989,B450)&gt;0,INDEX(Components!$G$4:$G$989, MATCH(B450&amp;D450,Components!$B$4:$B$989&amp;Components!$F$4:$F$989,0),0),"Enter the component code on the left")</f>
        <v>information and communications technology</v>
      </c>
      <c r="F450" s="140">
        <v>2</v>
      </c>
      <c r="G450" s="178" t="str">
        <f t="array" ref="G450">IF(COUNTIFS(Components!$H$4:$H$989,F450, Components!$C$4:$C$989,D450,Components!$B$4:$B$989,B450)&gt;0,INDEX(Components!$I$4:$I$989, MATCH(B450&amp;D450&amp;F450,Components!$B$4:$B$989&amp;Components!$C$4:$C$989&amp;Components!$H$4:$H$989,0),0),"")</f>
        <v>content development for ICT</v>
      </c>
      <c r="H450" s="138" t="s">
        <v>2062</v>
      </c>
      <c r="I450" s="141" t="s">
        <v>2135</v>
      </c>
      <c r="J450" s="141" t="s">
        <v>2136</v>
      </c>
      <c r="K450" s="141" t="s">
        <v>2137</v>
      </c>
      <c r="L450" s="181">
        <v>0</v>
      </c>
      <c r="M450" s="181">
        <v>600</v>
      </c>
      <c r="N450" s="181">
        <v>1000</v>
      </c>
      <c r="O450" s="181">
        <v>1000</v>
      </c>
      <c r="P450" s="181">
        <v>958</v>
      </c>
      <c r="Q450" s="202">
        <f t="shared" si="44"/>
        <v>3558</v>
      </c>
      <c r="R450" s="217">
        <v>30305</v>
      </c>
      <c r="S450" s="202">
        <f t="shared" si="45"/>
        <v>0</v>
      </c>
      <c r="T450" s="202">
        <f t="shared" si="46"/>
        <v>18183000</v>
      </c>
      <c r="U450" s="202">
        <f t="shared" si="47"/>
        <v>30305000</v>
      </c>
      <c r="V450" s="202">
        <f t="shared" si="48"/>
        <v>30305000</v>
      </c>
      <c r="W450" s="202">
        <f t="shared" si="49"/>
        <v>29032190</v>
      </c>
      <c r="X450" s="202">
        <f t="shared" si="50"/>
        <v>107825190</v>
      </c>
      <c r="Y450" s="180" t="s">
        <v>648</v>
      </c>
      <c r="Z450" s="203" t="str">
        <f>IF(Y450&gt;0,INDEX([14]KPI!$B$2:$B$61, MATCH(Y450,[14]KPI!$A$2:$A$61, 0)),"Enter KPI Reference No. to the left")</f>
        <v>Schools (Grades 1-12) acess to broadcast and digital technologies assisted instruction [all varieties]</v>
      </c>
      <c r="AA450" s="191" t="s">
        <v>1032</v>
      </c>
      <c r="AB450" s="213" t="s">
        <v>769</v>
      </c>
      <c r="AC450" s="137" t="s">
        <v>2138</v>
      </c>
    </row>
    <row r="451" spans="1:29" ht="72" x14ac:dyDescent="0.2">
      <c r="A451" s="177">
        <v>449</v>
      </c>
      <c r="B451" s="140">
        <v>2</v>
      </c>
      <c r="C451" s="178" t="str">
        <f>IF(COUNTIF(Components!$E$4:$E$989,B451)&gt;0,INDEX(Components!$G$4:$G$989, MATCH(B451,Components!$E$4:$E$989, 0)),"Enter valid code to the left")</f>
        <v>General education quality</v>
      </c>
      <c r="D451" s="140">
        <v>4</v>
      </c>
      <c r="E451" s="178" t="str">
        <f t="array" ref="E451">IF(COUNTIFS(Components!$F$4:$F$989,D451,Components!$B$4:$B$989,B451)&gt;0,INDEX(Components!$G$4:$G$989, MATCH(B451&amp;D451,Components!$B$4:$B$989&amp;Components!$F$4:$F$989,0),0),"Enter the component code on the left")</f>
        <v>information and communications technology</v>
      </c>
      <c r="F451" s="140">
        <v>2</v>
      </c>
      <c r="G451" s="178" t="str">
        <f t="array" ref="G451">IF(COUNTIFS(Components!$H$4:$H$989,F451, Components!$C$4:$C$989,D451,Components!$B$4:$B$989,B451)&gt;0,INDEX(Components!$I$4:$I$989, MATCH(B451&amp;D451&amp;F451,Components!$B$4:$B$989&amp;Components!$C$4:$C$989&amp;Components!$H$4:$H$989,0),0),"")</f>
        <v>content development for ICT</v>
      </c>
      <c r="H451" s="138" t="s">
        <v>2062</v>
      </c>
      <c r="I451" s="141" t="s">
        <v>2139</v>
      </c>
      <c r="J451" s="141" t="s">
        <v>2140</v>
      </c>
      <c r="K451" s="141" t="s">
        <v>2141</v>
      </c>
      <c r="L451" s="181">
        <v>0</v>
      </c>
      <c r="M451" s="181">
        <v>2</v>
      </c>
      <c r="N451" s="181">
        <v>2</v>
      </c>
      <c r="O451" s="181">
        <v>2</v>
      </c>
      <c r="P451" s="181">
        <v>0</v>
      </c>
      <c r="Q451" s="202">
        <f t="shared" si="44"/>
        <v>6</v>
      </c>
      <c r="R451" s="217">
        <v>21318000</v>
      </c>
      <c r="S451" s="202">
        <f t="shared" si="45"/>
        <v>0</v>
      </c>
      <c r="T451" s="202">
        <f t="shared" si="46"/>
        <v>42636000</v>
      </c>
      <c r="U451" s="202">
        <f t="shared" si="47"/>
        <v>42636000</v>
      </c>
      <c r="V451" s="202">
        <f t="shared" si="48"/>
        <v>42636000</v>
      </c>
      <c r="W451" s="202">
        <f t="shared" si="49"/>
        <v>0</v>
      </c>
      <c r="X451" s="202">
        <f t="shared" si="50"/>
        <v>127908000</v>
      </c>
      <c r="Y451" s="180" t="s">
        <v>648</v>
      </c>
      <c r="Z451" s="203" t="str">
        <f>IF(Y451&gt;0,INDEX([14]KPI!$B$2:$B$61, MATCH(Y451,[14]KPI!$A$2:$A$61, 0)),"Enter KPI Reference No. to the left")</f>
        <v>Schools (Grades 1-12) acess to broadcast and digital technologies assisted instruction [all varieties]</v>
      </c>
      <c r="AA451" s="191" t="s">
        <v>1032</v>
      </c>
      <c r="AB451" s="213" t="s">
        <v>769</v>
      </c>
      <c r="AC451" s="137" t="s">
        <v>2142</v>
      </c>
    </row>
    <row r="452" spans="1:29" ht="60" x14ac:dyDescent="0.2">
      <c r="A452" s="177">
        <v>450</v>
      </c>
      <c r="B452" s="140">
        <v>2</v>
      </c>
      <c r="C452" s="178" t="str">
        <f>IF(COUNTIF(Components!$E$4:$E$989,B452)&gt;0,INDEX(Components!$G$4:$G$989, MATCH(B452,Components!$E$4:$E$989, 0)),"Enter valid code to the left")</f>
        <v>General education quality</v>
      </c>
      <c r="D452" s="140">
        <v>4</v>
      </c>
      <c r="E452" s="178" t="str">
        <f t="array" ref="E452">IF(COUNTIFS(Components!$F$4:$F$989,D452,Components!$B$4:$B$989,B452)&gt;0,INDEX(Components!$G$4:$G$989, MATCH(B452&amp;D452,Components!$B$4:$B$989&amp;Components!$F$4:$F$989,0),0),"Enter the component code on the left")</f>
        <v>information and communications technology</v>
      </c>
      <c r="F452" s="140">
        <v>2</v>
      </c>
      <c r="G452" s="178" t="str">
        <f t="array" ref="G452">IF(COUNTIFS(Components!$H$4:$H$989,F452, Components!$C$4:$C$989,D452,Components!$B$4:$B$989,B452)&gt;0,INDEX(Components!$I$4:$I$989, MATCH(B452&amp;D452&amp;F452,Components!$B$4:$B$989&amp;Components!$C$4:$C$989&amp;Components!$H$4:$H$989,0),0),"")</f>
        <v>content development for ICT</v>
      </c>
      <c r="H452" s="138" t="s">
        <v>2062</v>
      </c>
      <c r="I452" s="141" t="s">
        <v>2143</v>
      </c>
      <c r="J452" s="141" t="s">
        <v>1005</v>
      </c>
      <c r="K452" s="141" t="s">
        <v>2068</v>
      </c>
      <c r="L452" s="181">
        <v>34</v>
      </c>
      <c r="M452" s="181">
        <v>34</v>
      </c>
      <c r="N452" s="181">
        <v>34</v>
      </c>
      <c r="O452" s="181">
        <v>34</v>
      </c>
      <c r="P452" s="181">
        <v>34</v>
      </c>
      <c r="Q452" s="202">
        <f t="shared" ref="Q452:Q515" si="51">L452+M452+N452+O452+P452</f>
        <v>170</v>
      </c>
      <c r="R452" s="217">
        <v>43458</v>
      </c>
      <c r="S452" s="202">
        <f t="shared" ref="S452:S515" si="52">L452*$R452</f>
        <v>1477572</v>
      </c>
      <c r="T452" s="202">
        <f t="shared" ref="T452:T515" si="53">M452*$R452</f>
        <v>1477572</v>
      </c>
      <c r="U452" s="202">
        <f t="shared" ref="U452:U515" si="54">N452*$R452</f>
        <v>1477572</v>
      </c>
      <c r="V452" s="202">
        <f t="shared" ref="V452:V515" si="55">O452*$R452</f>
        <v>1477572</v>
      </c>
      <c r="W452" s="202">
        <f t="shared" ref="W452:W515" si="56">P452*$R452</f>
        <v>1477572</v>
      </c>
      <c r="X452" s="202">
        <f t="shared" si="50"/>
        <v>7387860</v>
      </c>
      <c r="Y452" s="180" t="s">
        <v>648</v>
      </c>
      <c r="Z452" s="203" t="str">
        <f>IF(Y452&gt;0,INDEX([14]KPI!$B$2:$B$61, MATCH(Y452,[14]KPI!$A$2:$A$61, 0)),"Enter KPI Reference No. to the left")</f>
        <v>Schools (Grades 1-12) acess to broadcast and digital technologies assisted instruction [all varieties]</v>
      </c>
      <c r="AA452" s="191" t="s">
        <v>1032</v>
      </c>
      <c r="AB452" s="213" t="s">
        <v>3322</v>
      </c>
      <c r="AC452" s="137" t="s">
        <v>2144</v>
      </c>
    </row>
    <row r="453" spans="1:29" ht="72" x14ac:dyDescent="0.2">
      <c r="A453" s="177">
        <v>451</v>
      </c>
      <c r="B453" s="140">
        <v>2</v>
      </c>
      <c r="C453" s="178" t="str">
        <f>IF(COUNTIF(Components!$E$4:$E$989,B453)&gt;0,INDEX(Components!$G$4:$G$989, MATCH(B453,Components!$E$4:$E$989, 0)),"Enter valid code to the left")</f>
        <v>General education quality</v>
      </c>
      <c r="D453" s="140">
        <v>4</v>
      </c>
      <c r="E453" s="178" t="str">
        <f t="array" ref="E453">IF(COUNTIFS(Components!$F$4:$F$989,D453,Components!$B$4:$B$989,B453)&gt;0,INDEX(Components!$G$4:$G$989, MATCH(B453&amp;D453,Components!$B$4:$B$989&amp;Components!$F$4:$F$989,0),0),"Enter the component code on the left")</f>
        <v>information and communications technology</v>
      </c>
      <c r="F453" s="140">
        <v>2</v>
      </c>
      <c r="G453" s="178" t="str">
        <f t="array" ref="G453">IF(COUNTIFS(Components!$H$4:$H$989,F453, Components!$C$4:$C$989,D453,Components!$B$4:$B$989,B453)&gt;0,INDEX(Components!$I$4:$I$989, MATCH(B453&amp;D453&amp;F453,Components!$B$4:$B$989&amp;Components!$C$4:$C$989&amp;Components!$H$4:$H$989,0),0),"")</f>
        <v>content development for ICT</v>
      </c>
      <c r="H453" s="138" t="s">
        <v>2062</v>
      </c>
      <c r="I453" s="141" t="s">
        <v>2145</v>
      </c>
      <c r="J453" s="141" t="s">
        <v>2146</v>
      </c>
      <c r="K453" s="141" t="s">
        <v>2147</v>
      </c>
      <c r="L453" s="181">
        <v>0</v>
      </c>
      <c r="M453" s="181">
        <v>244</v>
      </c>
      <c r="N453" s="181">
        <v>244</v>
      </c>
      <c r="O453" s="181">
        <v>244</v>
      </c>
      <c r="P453" s="181">
        <v>244</v>
      </c>
      <c r="Q453" s="202">
        <f t="shared" si="51"/>
        <v>976</v>
      </c>
      <c r="R453" s="217">
        <v>10000</v>
      </c>
      <c r="S453" s="202">
        <f t="shared" si="52"/>
        <v>0</v>
      </c>
      <c r="T453" s="202">
        <f t="shared" si="53"/>
        <v>2440000</v>
      </c>
      <c r="U453" s="202">
        <f t="shared" si="54"/>
        <v>2440000</v>
      </c>
      <c r="V453" s="202">
        <f t="shared" si="55"/>
        <v>2440000</v>
      </c>
      <c r="W453" s="202">
        <f t="shared" si="56"/>
        <v>2440000</v>
      </c>
      <c r="X453" s="202">
        <f t="shared" si="50"/>
        <v>9760000</v>
      </c>
      <c r="Y453" s="180" t="s">
        <v>648</v>
      </c>
      <c r="Z453" s="203" t="str">
        <f>IF(Y453&gt;0,INDEX([14]KPI!$B$2:$B$61, MATCH(Y453,[14]KPI!$A$2:$A$61, 0)),"Enter KPI Reference No. to the left")</f>
        <v>Schools (Grades 1-12) acess to broadcast and digital technologies assisted instruction [all varieties]</v>
      </c>
      <c r="AA453" s="191" t="s">
        <v>1032</v>
      </c>
      <c r="AB453" s="213" t="s">
        <v>3321</v>
      </c>
      <c r="AC453" s="137" t="s">
        <v>2148</v>
      </c>
    </row>
    <row r="454" spans="1:29" s="198" customFormat="1" ht="72" x14ac:dyDescent="0.2">
      <c r="A454" s="177">
        <v>452</v>
      </c>
      <c r="B454" s="140">
        <v>2</v>
      </c>
      <c r="C454" s="178" t="str">
        <f>IF(COUNTIF(Components!$E$4:$E$989,B454)&gt;0,INDEX(Components!$G$4:$G$989, MATCH(B454,Components!$E$4:$E$989, 0)),"Enter valid code to the left")</f>
        <v>General education quality</v>
      </c>
      <c r="D454" s="140">
        <v>5</v>
      </c>
      <c r="E454" s="178" t="str">
        <f t="array" ref="E454">IF(COUNTIFS(Components!$F$4:$F$989,D454,Components!$B$4:$B$989,B454)&gt;0,INDEX(Components!$G$4:$G$989, MATCH(B454&amp;D454,Components!$B$4:$B$989&amp;Components!$F$4:$F$989,0),0),"Enter the component code on the left")</f>
        <v>quality assurance</v>
      </c>
      <c r="F454" s="140">
        <v>1</v>
      </c>
      <c r="G454" s="178" t="str">
        <f t="array" ref="G454">IF(COUNTIFS(Components!$H$4:$H$989,F454, Components!$C$4:$C$989,D454,Components!$B$4:$B$989,B454)&gt;0,INDEX(Components!$I$4:$I$989, MATCH(B454&amp;D454&amp;F454,Components!$B$4:$B$989&amp;Components!$C$4:$C$989&amp;Components!$H$4:$H$989,0),0),"")</f>
        <v>school inspection</v>
      </c>
      <c r="H454" s="224" t="s">
        <v>2149</v>
      </c>
      <c r="I454" s="201" t="s">
        <v>2150</v>
      </c>
      <c r="J454" s="234" t="s">
        <v>2151</v>
      </c>
      <c r="K454" s="147" t="s">
        <v>2152</v>
      </c>
      <c r="L454" s="182">
        <v>1250</v>
      </c>
      <c r="M454" s="182">
        <v>1750</v>
      </c>
      <c r="N454" s="182">
        <v>2000</v>
      </c>
      <c r="O454" s="182">
        <v>1250</v>
      </c>
      <c r="P454" s="182">
        <v>1750</v>
      </c>
      <c r="Q454" s="202">
        <f t="shared" si="51"/>
        <v>8000</v>
      </c>
      <c r="R454" s="182">
        <v>2554.29</v>
      </c>
      <c r="S454" s="202">
        <f t="shared" si="52"/>
        <v>3192862.5</v>
      </c>
      <c r="T454" s="202">
        <f t="shared" si="53"/>
        <v>4470007.5</v>
      </c>
      <c r="U454" s="202">
        <f t="shared" si="54"/>
        <v>5108580</v>
      </c>
      <c r="V454" s="202">
        <f t="shared" si="55"/>
        <v>3192862.5</v>
      </c>
      <c r="W454" s="202">
        <f t="shared" si="56"/>
        <v>4470007.5</v>
      </c>
      <c r="X454" s="202">
        <f t="shared" si="50"/>
        <v>20434320</v>
      </c>
      <c r="Y454" s="180" t="s">
        <v>646</v>
      </c>
      <c r="Z454" s="203" t="str">
        <f>IF(Y454&gt;0,INDEX([15]KPI!$B$2:$B$61, MATCH(Y454,[15]KPI!$A$2:$A$61, 0)),"Enter KPI Reference No. to the left")</f>
        <v>Primary schools at level three or above classification</v>
      </c>
      <c r="AA454" s="180" t="s">
        <v>1032</v>
      </c>
      <c r="AB454" s="213" t="s">
        <v>3323</v>
      </c>
      <c r="AC454" s="137" t="s">
        <v>2153</v>
      </c>
    </row>
    <row r="455" spans="1:29" s="198" customFormat="1" ht="72" x14ac:dyDescent="0.2">
      <c r="A455" s="177">
        <v>453</v>
      </c>
      <c r="B455" s="140">
        <v>2</v>
      </c>
      <c r="C455" s="178" t="str">
        <f>IF(COUNTIF(Components!$E$4:$E$989,B455)&gt;0,INDEX(Components!$G$4:$G$989, MATCH(B455,Components!$E$4:$E$989, 0)),"Enter valid code to the left")</f>
        <v>General education quality</v>
      </c>
      <c r="D455" s="140">
        <v>5</v>
      </c>
      <c r="E455" s="178" t="str">
        <f t="array" ref="E455">IF(COUNTIFS(Components!$F$4:$F$989,D455,Components!$B$4:$B$989,B455)&gt;0,INDEX(Components!$G$4:$G$989, MATCH(B455&amp;D455,Components!$B$4:$B$989&amp;Components!$F$4:$F$989,0),0),"Enter the component code on the left")</f>
        <v>quality assurance</v>
      </c>
      <c r="F455" s="140">
        <v>1</v>
      </c>
      <c r="G455" s="178" t="str">
        <f t="array" ref="G455">IF(COUNTIFS(Components!$H$4:$H$989,F455, Components!$C$4:$C$989,D455,Components!$B$4:$B$989,B455)&gt;0,INDEX(Components!$I$4:$I$989, MATCH(B455&amp;D455&amp;F455,Components!$B$4:$B$989&amp;Components!$C$4:$C$989&amp;Components!$H$4:$H$989,0),0),"")</f>
        <v>school inspection</v>
      </c>
      <c r="H455" s="224" t="s">
        <v>2149</v>
      </c>
      <c r="I455" s="201" t="s">
        <v>2154</v>
      </c>
      <c r="J455" s="234" t="s">
        <v>2151</v>
      </c>
      <c r="K455" s="147" t="s">
        <v>2152</v>
      </c>
      <c r="L455" s="225"/>
      <c r="M455" s="225">
        <v>625</v>
      </c>
      <c r="N455" s="225">
        <v>875</v>
      </c>
      <c r="O455" s="225">
        <v>1000</v>
      </c>
      <c r="P455" s="225">
        <v>625</v>
      </c>
      <c r="Q455" s="202">
        <f t="shared" si="51"/>
        <v>3125</v>
      </c>
      <c r="R455" s="182">
        <v>2554.29</v>
      </c>
      <c r="S455" s="202">
        <f t="shared" si="52"/>
        <v>0</v>
      </c>
      <c r="T455" s="202">
        <f t="shared" si="53"/>
        <v>1596431.25</v>
      </c>
      <c r="U455" s="202">
        <f t="shared" si="54"/>
        <v>2235003.75</v>
      </c>
      <c r="V455" s="202">
        <f t="shared" si="55"/>
        <v>2554290</v>
      </c>
      <c r="W455" s="202">
        <f t="shared" si="56"/>
        <v>1596431.25</v>
      </c>
      <c r="X455" s="202">
        <f t="shared" si="50"/>
        <v>7982156.25</v>
      </c>
      <c r="Y455" s="180" t="s">
        <v>646</v>
      </c>
      <c r="Z455" s="203" t="str">
        <f>IF(Y455&gt;0,INDEX([15]KPI!$B$2:$B$61, MATCH(Y455,[15]KPI!$A$2:$A$61, 0)),"Enter KPI Reference No. to the left")</f>
        <v>Primary schools at level three or above classification</v>
      </c>
      <c r="AA455" s="180" t="s">
        <v>1032</v>
      </c>
      <c r="AB455" s="213" t="s">
        <v>3323</v>
      </c>
      <c r="AC455" s="137" t="s">
        <v>2153</v>
      </c>
    </row>
    <row r="456" spans="1:29" s="198" customFormat="1" ht="72" x14ac:dyDescent="0.2">
      <c r="A456" s="177">
        <v>454</v>
      </c>
      <c r="B456" s="140">
        <v>2</v>
      </c>
      <c r="C456" s="178" t="str">
        <f>IF(COUNTIF(Components!$E$4:$E$989,B456)&gt;0,INDEX(Components!$G$4:$G$989, MATCH(B456,Components!$E$4:$E$989, 0)),"Enter valid code to the left")</f>
        <v>General education quality</v>
      </c>
      <c r="D456" s="140">
        <v>5</v>
      </c>
      <c r="E456" s="178" t="str">
        <f t="array" ref="E456">IF(COUNTIFS(Components!$F$4:$F$989,D456,Components!$B$4:$B$989,B456)&gt;0,INDEX(Components!$G$4:$G$989, MATCH(B456&amp;D456,Components!$B$4:$B$989&amp;Components!$F$4:$F$989,0),0),"Enter the component code on the left")</f>
        <v>quality assurance</v>
      </c>
      <c r="F456" s="140">
        <v>1</v>
      </c>
      <c r="G456" s="178" t="str">
        <f t="array" ref="G456">IF(COUNTIFS(Components!$H$4:$H$989,F456, Components!$C$4:$C$989,D456,Components!$B$4:$B$989,B456)&gt;0,INDEX(Components!$I$4:$I$989, MATCH(B456&amp;D456&amp;F456,Components!$B$4:$B$989&amp;Components!$C$4:$C$989&amp;Components!$H$4:$H$989,0),0),"")</f>
        <v>school inspection</v>
      </c>
      <c r="H456" s="224" t="s">
        <v>2149</v>
      </c>
      <c r="I456" s="201" t="s">
        <v>2155</v>
      </c>
      <c r="J456" s="234" t="s">
        <v>2151</v>
      </c>
      <c r="K456" s="226" t="s">
        <v>2156</v>
      </c>
      <c r="L456" s="227">
        <v>14316</v>
      </c>
      <c r="M456" s="228">
        <f>35790*0.25</f>
        <v>8947.5</v>
      </c>
      <c r="N456" s="228">
        <f>37261*0.35</f>
        <v>13041.349999999999</v>
      </c>
      <c r="O456" s="227">
        <f>37261*0.4</f>
        <v>14904.400000000001</v>
      </c>
      <c r="P456" s="228">
        <f>35790*0.25</f>
        <v>8947.5</v>
      </c>
      <c r="Q456" s="202">
        <f t="shared" si="51"/>
        <v>60156.75</v>
      </c>
      <c r="R456" s="217">
        <v>2554</v>
      </c>
      <c r="S456" s="202">
        <f t="shared" si="52"/>
        <v>36563064</v>
      </c>
      <c r="T456" s="202">
        <f t="shared" si="53"/>
        <v>22851915</v>
      </c>
      <c r="U456" s="202">
        <f t="shared" si="54"/>
        <v>33307607.899999995</v>
      </c>
      <c r="V456" s="202">
        <f t="shared" si="55"/>
        <v>38065837.600000001</v>
      </c>
      <c r="W456" s="202">
        <f t="shared" si="56"/>
        <v>22851915</v>
      </c>
      <c r="X456" s="202">
        <f t="shared" si="50"/>
        <v>153640339.5</v>
      </c>
      <c r="Y456" s="180" t="s">
        <v>646</v>
      </c>
      <c r="Z456" s="203" t="str">
        <f>IF(Y456&gt;0,INDEX([15]KPI!$B$2:$B$61, MATCH(Y456,[15]KPI!$A$2:$A$61, 0)),"Enter KPI Reference No. to the left")</f>
        <v>Primary schools at level three or above classification</v>
      </c>
      <c r="AA456" s="180" t="s">
        <v>1032</v>
      </c>
      <c r="AB456" s="213" t="s">
        <v>3323</v>
      </c>
      <c r="AC456" s="137" t="s">
        <v>2153</v>
      </c>
    </row>
    <row r="457" spans="1:29" s="198" customFormat="1" ht="72" x14ac:dyDescent="0.2">
      <c r="A457" s="177">
        <v>455</v>
      </c>
      <c r="B457" s="140">
        <v>2</v>
      </c>
      <c r="C457" s="178" t="str">
        <f>IF(COUNTIF(Components!$E$4:$E$989,B457)&gt;0,INDEX(Components!$G$4:$G$989, MATCH(B457,Components!$E$4:$E$989, 0)),"Enter valid code to the left")</f>
        <v>General education quality</v>
      </c>
      <c r="D457" s="140">
        <v>5</v>
      </c>
      <c r="E457" s="178" t="str">
        <f t="array" ref="E457">IF(COUNTIFS(Components!$F$4:$F$989,D457,Components!$B$4:$B$989,B457)&gt;0,INDEX(Components!$G$4:$G$989, MATCH(B457&amp;D457,Components!$B$4:$B$989&amp;Components!$F$4:$F$989,0),0),"Enter the component code on the left")</f>
        <v>quality assurance</v>
      </c>
      <c r="F457" s="140">
        <v>1</v>
      </c>
      <c r="G457" s="178" t="str">
        <f t="array" ref="G457">IF(COUNTIFS(Components!$H$4:$H$989,F457, Components!$C$4:$C$989,D457,Components!$B$4:$B$989,B457)&gt;0,INDEX(Components!$I$4:$I$989, MATCH(B457&amp;D457&amp;F457,Components!$B$4:$B$989&amp;Components!$C$4:$C$989&amp;Components!$H$4:$H$989,0),0),"")</f>
        <v>school inspection</v>
      </c>
      <c r="H457" s="224" t="s">
        <v>2149</v>
      </c>
      <c r="I457" s="201" t="s">
        <v>2157</v>
      </c>
      <c r="J457" s="234" t="s">
        <v>2151</v>
      </c>
      <c r="K457" s="226" t="s">
        <v>2158</v>
      </c>
      <c r="L457" s="206"/>
      <c r="M457" s="228">
        <f>35790*0.7</f>
        <v>25053</v>
      </c>
      <c r="N457" s="228">
        <f>M456*0.8</f>
        <v>7158</v>
      </c>
      <c r="O457" s="229">
        <f>N456*0.8</f>
        <v>10433.08</v>
      </c>
      <c r="P457" s="229">
        <f>O456*0.8</f>
        <v>11923.520000000002</v>
      </c>
      <c r="Q457" s="202">
        <f t="shared" si="51"/>
        <v>54567.600000000006</v>
      </c>
      <c r="R457" s="217">
        <v>2554</v>
      </c>
      <c r="S457" s="202">
        <f t="shared" si="52"/>
        <v>0</v>
      </c>
      <c r="T457" s="202">
        <f t="shared" si="53"/>
        <v>63985362</v>
      </c>
      <c r="U457" s="202">
        <f t="shared" si="54"/>
        <v>18281532</v>
      </c>
      <c r="V457" s="202">
        <f t="shared" si="55"/>
        <v>26646086.32</v>
      </c>
      <c r="W457" s="202">
        <f t="shared" si="56"/>
        <v>30452670.080000006</v>
      </c>
      <c r="X457" s="202">
        <f t="shared" si="50"/>
        <v>139365650.40000001</v>
      </c>
      <c r="Y457" s="180" t="s">
        <v>646</v>
      </c>
      <c r="Z457" s="203" t="str">
        <f>IF(Y457&gt;0,INDEX([15]KPI!$B$2:$B$61, MATCH(Y457,[15]KPI!$A$2:$A$61, 0)),"Enter KPI Reference No. to the left")</f>
        <v>Primary schools at level three or above classification</v>
      </c>
      <c r="AA457" s="180" t="s">
        <v>1032</v>
      </c>
      <c r="AB457" s="213" t="s">
        <v>3323</v>
      </c>
      <c r="AC457" s="137" t="s">
        <v>2153</v>
      </c>
    </row>
    <row r="458" spans="1:29" s="198" customFormat="1" ht="72" x14ac:dyDescent="0.2">
      <c r="A458" s="177">
        <v>456</v>
      </c>
      <c r="B458" s="140">
        <v>2</v>
      </c>
      <c r="C458" s="178" t="str">
        <f>IF(COUNTIF(Components!$E$4:$E$989,B458)&gt;0,INDEX(Components!$G$4:$G$989, MATCH(B458,Components!$E$4:$E$989, 0)),"Enter valid code to the left")</f>
        <v>General education quality</v>
      </c>
      <c r="D458" s="140">
        <v>5</v>
      </c>
      <c r="E458" s="178" t="str">
        <f t="array" ref="E458">IF(COUNTIFS(Components!$F$4:$F$989,D458,Components!$B$4:$B$989,B458)&gt;0,INDEX(Components!$G$4:$G$989, MATCH(B458&amp;D458,Components!$B$4:$B$989&amp;Components!$F$4:$F$989,0),0),"Enter the component code on the left")</f>
        <v>quality assurance</v>
      </c>
      <c r="F458" s="140">
        <v>1</v>
      </c>
      <c r="G458" s="178" t="str">
        <f t="array" ref="G458">IF(COUNTIFS(Components!$H$4:$H$989,F458, Components!$C$4:$C$989,D458,Components!$B$4:$B$989,B458)&gt;0,INDEX(Components!$I$4:$I$989, MATCH(B458&amp;D458&amp;F458,Components!$B$4:$B$989&amp;Components!$C$4:$C$989&amp;Components!$H$4:$H$989,0),0),"")</f>
        <v>school inspection</v>
      </c>
      <c r="H458" s="224" t="s">
        <v>2149</v>
      </c>
      <c r="I458" s="138" t="s">
        <v>2159</v>
      </c>
      <c r="J458" s="234" t="s">
        <v>2151</v>
      </c>
      <c r="K458" s="226" t="s">
        <v>2160</v>
      </c>
      <c r="L458" s="230">
        <v>375</v>
      </c>
      <c r="M458" s="230">
        <v>525</v>
      </c>
      <c r="N458" s="230">
        <v>600</v>
      </c>
      <c r="O458" s="230">
        <v>375</v>
      </c>
      <c r="P458" s="230">
        <v>525</v>
      </c>
      <c r="Q458" s="202">
        <f t="shared" si="51"/>
        <v>2400</v>
      </c>
      <c r="R458" s="217">
        <v>2554</v>
      </c>
      <c r="S458" s="202">
        <f t="shared" si="52"/>
        <v>957750</v>
      </c>
      <c r="T458" s="202">
        <f t="shared" si="53"/>
        <v>1340850</v>
      </c>
      <c r="U458" s="202">
        <f t="shared" si="54"/>
        <v>1532400</v>
      </c>
      <c r="V458" s="202">
        <f t="shared" si="55"/>
        <v>957750</v>
      </c>
      <c r="W458" s="202">
        <f t="shared" si="56"/>
        <v>1340850</v>
      </c>
      <c r="X458" s="202">
        <f t="shared" si="50"/>
        <v>6129600</v>
      </c>
      <c r="Y458" s="180" t="s">
        <v>646</v>
      </c>
      <c r="Z458" s="203" t="str">
        <f>IF(Y458&gt;0,INDEX([15]KPI!$B$2:$B$61, MATCH(Y458,[15]KPI!$A$2:$A$61, 0)),"Enter KPI Reference No. to the left")</f>
        <v>Primary schools at level three or above classification</v>
      </c>
      <c r="AA458" s="180" t="s">
        <v>1032</v>
      </c>
      <c r="AB458" s="213" t="s">
        <v>3323</v>
      </c>
      <c r="AC458" s="137" t="s">
        <v>2153</v>
      </c>
    </row>
    <row r="459" spans="1:29" s="198" customFormat="1" ht="72" x14ac:dyDescent="0.2">
      <c r="A459" s="177">
        <v>457</v>
      </c>
      <c r="B459" s="140">
        <v>2</v>
      </c>
      <c r="C459" s="178" t="str">
        <f>IF(COUNTIF(Components!$E$4:$E$989,B459)&gt;0,INDEX(Components!$G$4:$G$989, MATCH(B459,Components!$E$4:$E$989, 0)),"Enter valid code to the left")</f>
        <v>General education quality</v>
      </c>
      <c r="D459" s="140">
        <v>5</v>
      </c>
      <c r="E459" s="178" t="str">
        <f t="array" ref="E459">IF(COUNTIFS(Components!$F$4:$F$989,D459,Components!$B$4:$B$989,B459)&gt;0,INDEX(Components!$G$4:$G$989, MATCH(B459&amp;D459,Components!$B$4:$B$989&amp;Components!$F$4:$F$989,0),0),"Enter the component code on the left")</f>
        <v>quality assurance</v>
      </c>
      <c r="F459" s="140">
        <v>1</v>
      </c>
      <c r="G459" s="178" t="str">
        <f t="array" ref="G459">IF(COUNTIFS(Components!$H$4:$H$989,F459, Components!$C$4:$C$989,D459,Components!$B$4:$B$989,B459)&gt;0,INDEX(Components!$I$4:$I$989, MATCH(B459&amp;D459&amp;F459,Components!$B$4:$B$989&amp;Components!$C$4:$C$989&amp;Components!$H$4:$H$989,0),0),"")</f>
        <v>school inspection</v>
      </c>
      <c r="H459" s="224" t="s">
        <v>2149</v>
      </c>
      <c r="I459" s="201" t="s">
        <v>2161</v>
      </c>
      <c r="J459" s="234" t="s">
        <v>2151</v>
      </c>
      <c r="K459" s="226" t="s">
        <v>2162</v>
      </c>
      <c r="L459" s="206"/>
      <c r="M459" s="206">
        <v>600</v>
      </c>
      <c r="N459" s="206">
        <v>600</v>
      </c>
      <c r="O459" s="206">
        <v>600</v>
      </c>
      <c r="P459" s="206">
        <v>600</v>
      </c>
      <c r="Q459" s="202">
        <f t="shared" si="51"/>
        <v>2400</v>
      </c>
      <c r="R459" s="217">
        <v>2554</v>
      </c>
      <c r="S459" s="202">
        <f t="shared" si="52"/>
        <v>0</v>
      </c>
      <c r="T459" s="202">
        <f t="shared" si="53"/>
        <v>1532400</v>
      </c>
      <c r="U459" s="202">
        <f t="shared" si="54"/>
        <v>1532400</v>
      </c>
      <c r="V459" s="202">
        <f t="shared" si="55"/>
        <v>1532400</v>
      </c>
      <c r="W459" s="202">
        <f t="shared" si="56"/>
        <v>1532400</v>
      </c>
      <c r="X459" s="202">
        <f t="shared" si="50"/>
        <v>6129600</v>
      </c>
      <c r="Y459" s="180" t="s">
        <v>646</v>
      </c>
      <c r="Z459" s="203" t="str">
        <f>IF(Y459&gt;0,INDEX([15]KPI!$B$2:$B$61, MATCH(Y459,[15]KPI!$A$2:$A$61, 0)),"Enter KPI Reference No. to the left")</f>
        <v>Primary schools at level three or above classification</v>
      </c>
      <c r="AA459" s="180" t="s">
        <v>1032</v>
      </c>
      <c r="AB459" s="213" t="s">
        <v>3323</v>
      </c>
      <c r="AC459" s="137" t="s">
        <v>2153</v>
      </c>
    </row>
    <row r="460" spans="1:29" s="198" customFormat="1" ht="72" x14ac:dyDescent="0.2">
      <c r="A460" s="177">
        <v>458</v>
      </c>
      <c r="B460" s="140">
        <v>2</v>
      </c>
      <c r="C460" s="178" t="str">
        <f>IF(COUNTIF(Components!$E$4:$E$989,B460)&gt;0,INDEX(Components!$G$4:$G$989, MATCH(B460,Components!$E$4:$E$989, 0)),"Enter valid code to the left")</f>
        <v>General education quality</v>
      </c>
      <c r="D460" s="140">
        <v>5</v>
      </c>
      <c r="E460" s="178" t="str">
        <f t="array" ref="E460">IF(COUNTIFS(Components!$F$4:$F$989,D460,Components!$B$4:$B$989,B460)&gt;0,INDEX(Components!$G$4:$G$989, MATCH(B460&amp;D460,Components!$B$4:$B$989&amp;Components!$F$4:$F$989,0),0),"Enter the component code on the left")</f>
        <v>quality assurance</v>
      </c>
      <c r="F460" s="140">
        <v>1</v>
      </c>
      <c r="G460" s="178" t="str">
        <f t="array" ref="G460">IF(COUNTIFS(Components!$H$4:$H$989,F460, Components!$C$4:$C$989,D460,Components!$B$4:$B$989,B460)&gt;0,INDEX(Components!$I$4:$I$989, MATCH(B460&amp;D460&amp;F460,Components!$B$4:$B$989&amp;Components!$C$4:$C$989&amp;Components!$H$4:$H$989,0),0),"")</f>
        <v>school inspection</v>
      </c>
      <c r="H460" s="224" t="s">
        <v>2149</v>
      </c>
      <c r="I460" s="201" t="s">
        <v>2163</v>
      </c>
      <c r="J460" s="234" t="s">
        <v>2151</v>
      </c>
      <c r="K460" s="141" t="s">
        <v>2164</v>
      </c>
      <c r="L460" s="181">
        <v>0</v>
      </c>
      <c r="M460" s="181">
        <v>37</v>
      </c>
      <c r="N460" s="181">
        <v>37</v>
      </c>
      <c r="O460" s="181">
        <v>37</v>
      </c>
      <c r="P460" s="181"/>
      <c r="Q460" s="202">
        <f t="shared" si="51"/>
        <v>111</v>
      </c>
      <c r="R460" s="217">
        <v>3350</v>
      </c>
      <c r="S460" s="202">
        <f t="shared" si="52"/>
        <v>0</v>
      </c>
      <c r="T460" s="202">
        <f t="shared" si="53"/>
        <v>123950</v>
      </c>
      <c r="U460" s="202">
        <f t="shared" si="54"/>
        <v>123950</v>
      </c>
      <c r="V460" s="202">
        <f t="shared" si="55"/>
        <v>123950</v>
      </c>
      <c r="W460" s="202">
        <f t="shared" si="56"/>
        <v>0</v>
      </c>
      <c r="X460" s="202">
        <f t="shared" si="50"/>
        <v>371850</v>
      </c>
      <c r="Y460" s="180" t="s">
        <v>646</v>
      </c>
      <c r="Z460" s="203" t="str">
        <f>IF(Y460&gt;0,INDEX([15]KPI!$B$2:$B$61, MATCH(Y460,[15]KPI!$A$2:$A$61, 0)),"Enter KPI Reference No. to the left")</f>
        <v>Primary schools at level three or above classification</v>
      </c>
      <c r="AA460" s="180" t="s">
        <v>1032</v>
      </c>
      <c r="AB460" s="213" t="s">
        <v>3323</v>
      </c>
      <c r="AC460" s="137" t="s">
        <v>2153</v>
      </c>
    </row>
    <row r="461" spans="1:29" s="198" customFormat="1" ht="72" x14ac:dyDescent="0.2">
      <c r="A461" s="177">
        <v>459</v>
      </c>
      <c r="B461" s="140">
        <v>2</v>
      </c>
      <c r="C461" s="178" t="str">
        <f>IF(COUNTIF(Components!$E$4:$E$989,B461)&gt;0,INDEX(Components!$G$4:$G$989, MATCH(B461,Components!$E$4:$E$989, 0)),"Enter valid code to the left")</f>
        <v>General education quality</v>
      </c>
      <c r="D461" s="140">
        <v>5</v>
      </c>
      <c r="E461" s="178" t="str">
        <f t="array" ref="E461">IF(COUNTIFS(Components!$F$4:$F$989,D461,Components!$B$4:$B$989,B461)&gt;0,INDEX(Components!$G$4:$G$989, MATCH(B461&amp;D461,Components!$B$4:$B$989&amp;Components!$F$4:$F$989,0),0),"Enter the component code on the left")</f>
        <v>quality assurance</v>
      </c>
      <c r="F461" s="140">
        <v>1</v>
      </c>
      <c r="G461" s="178" t="str">
        <f t="array" ref="G461">IF(COUNTIFS(Components!$H$4:$H$989,F461, Components!$C$4:$C$989,D461,Components!$B$4:$B$989,B461)&gt;0,INDEX(Components!$I$4:$I$989, MATCH(B461&amp;D461&amp;F461,Components!$B$4:$B$989&amp;Components!$C$4:$C$989&amp;Components!$H$4:$H$989,0),0),"")</f>
        <v>school inspection</v>
      </c>
      <c r="H461" s="224" t="s">
        <v>2149</v>
      </c>
      <c r="I461" s="201" t="s">
        <v>2165</v>
      </c>
      <c r="J461" s="234" t="s">
        <v>2151</v>
      </c>
      <c r="K461" s="141" t="s">
        <v>2166</v>
      </c>
      <c r="L461" s="181"/>
      <c r="M461" s="181"/>
      <c r="N461" s="181">
        <v>30</v>
      </c>
      <c r="O461" s="181"/>
      <c r="P461" s="181">
        <v>30</v>
      </c>
      <c r="Q461" s="202">
        <f t="shared" si="51"/>
        <v>60</v>
      </c>
      <c r="R461" s="217">
        <v>3350</v>
      </c>
      <c r="S461" s="202">
        <f t="shared" si="52"/>
        <v>0</v>
      </c>
      <c r="T461" s="202">
        <f t="shared" si="53"/>
        <v>0</v>
      </c>
      <c r="U461" s="202">
        <f t="shared" si="54"/>
        <v>100500</v>
      </c>
      <c r="V461" s="202">
        <f t="shared" si="55"/>
        <v>0</v>
      </c>
      <c r="W461" s="202">
        <f t="shared" si="56"/>
        <v>100500</v>
      </c>
      <c r="X461" s="202">
        <f t="shared" si="50"/>
        <v>201000</v>
      </c>
      <c r="Y461" s="180" t="s">
        <v>646</v>
      </c>
      <c r="Z461" s="203" t="str">
        <f>IF(Y461&gt;0,INDEX([15]KPI!$B$2:$B$61, MATCH(Y461,[15]KPI!$A$2:$A$61, 0)),"Enter KPI Reference No. to the left")</f>
        <v>Primary schools at level three or above classification</v>
      </c>
      <c r="AA461" s="180"/>
      <c r="AB461" s="213" t="s">
        <v>3323</v>
      </c>
      <c r="AC461" s="137" t="s">
        <v>2153</v>
      </c>
    </row>
    <row r="462" spans="1:29" s="198" customFormat="1" ht="72" x14ac:dyDescent="0.2">
      <c r="A462" s="177">
        <v>460</v>
      </c>
      <c r="B462" s="140">
        <v>2</v>
      </c>
      <c r="C462" s="178" t="str">
        <f>IF(COUNTIF(Components!$E$4:$E$989,B462)&gt;0,INDEX(Components!$G$4:$G$989, MATCH(B462,Components!$E$4:$E$989, 0)),"Enter valid code to the left")</f>
        <v>General education quality</v>
      </c>
      <c r="D462" s="140">
        <v>5</v>
      </c>
      <c r="E462" s="178" t="str">
        <f t="array" ref="E462">IF(COUNTIFS(Components!$F$4:$F$989,D462,Components!$B$4:$B$989,B462)&gt;0,INDEX(Components!$G$4:$G$989, MATCH(B462&amp;D462,Components!$B$4:$B$989&amp;Components!$F$4:$F$989,0),0),"Enter the component code on the left")</f>
        <v>quality assurance</v>
      </c>
      <c r="F462" s="140">
        <v>1</v>
      </c>
      <c r="G462" s="178" t="str">
        <f t="array" ref="G462">IF(COUNTIFS(Components!$H$4:$H$989,F462, Components!$C$4:$C$989,D462,Components!$B$4:$B$989,B462)&gt;0,INDEX(Components!$I$4:$I$989, MATCH(B462&amp;D462&amp;F462,Components!$B$4:$B$989&amp;Components!$C$4:$C$989&amp;Components!$H$4:$H$989,0),0),"")</f>
        <v>school inspection</v>
      </c>
      <c r="H462" s="224" t="s">
        <v>2149</v>
      </c>
      <c r="I462" s="201" t="s">
        <v>2167</v>
      </c>
      <c r="J462" s="234" t="s">
        <v>2151</v>
      </c>
      <c r="K462" s="141" t="s">
        <v>2168</v>
      </c>
      <c r="L462" s="181"/>
      <c r="M462" s="181">
        <v>1500</v>
      </c>
      <c r="N462" s="181">
        <v>2100</v>
      </c>
      <c r="O462" s="181">
        <v>2400</v>
      </c>
      <c r="P462" s="181">
        <v>1500</v>
      </c>
      <c r="Q462" s="202">
        <f t="shared" si="51"/>
        <v>7500</v>
      </c>
      <c r="R462" s="217">
        <v>3350</v>
      </c>
      <c r="S462" s="202">
        <f t="shared" si="52"/>
        <v>0</v>
      </c>
      <c r="T462" s="202">
        <f t="shared" si="53"/>
        <v>5025000</v>
      </c>
      <c r="U462" s="202">
        <f t="shared" si="54"/>
        <v>7035000</v>
      </c>
      <c r="V462" s="202">
        <f t="shared" si="55"/>
        <v>8040000</v>
      </c>
      <c r="W462" s="202">
        <f t="shared" si="56"/>
        <v>5025000</v>
      </c>
      <c r="X462" s="202">
        <f t="shared" si="50"/>
        <v>25125000</v>
      </c>
      <c r="Y462" s="180" t="s">
        <v>646</v>
      </c>
      <c r="Z462" s="203" t="str">
        <f>IF(Y462&gt;0,INDEX([15]KPI!$B$2:$B$61, MATCH(Y462,[15]KPI!$A$2:$A$61, 0)),"Enter KPI Reference No. to the left")</f>
        <v>Primary schools at level three or above classification</v>
      </c>
      <c r="AA462" s="180" t="s">
        <v>1032</v>
      </c>
      <c r="AB462" s="213" t="s">
        <v>3323</v>
      </c>
      <c r="AC462" s="137" t="s">
        <v>2153</v>
      </c>
    </row>
    <row r="463" spans="1:29" s="198" customFormat="1" ht="72" x14ac:dyDescent="0.2">
      <c r="A463" s="177">
        <v>461</v>
      </c>
      <c r="B463" s="140">
        <v>2</v>
      </c>
      <c r="C463" s="178" t="str">
        <f>IF(COUNTIF(Components!$E$4:$E$989,B463)&gt;0,INDEX(Components!$G$4:$G$989, MATCH(B463,Components!$E$4:$E$989, 0)),"Enter valid code to the left")</f>
        <v>General education quality</v>
      </c>
      <c r="D463" s="140">
        <v>5</v>
      </c>
      <c r="E463" s="178" t="str">
        <f t="array" ref="E463">IF(COUNTIFS(Components!$F$4:$F$989,D463,Components!$B$4:$B$989,B463)&gt;0,INDEX(Components!$G$4:$G$989, MATCH(B463&amp;D463,Components!$B$4:$B$989&amp;Components!$F$4:$F$989,0),0),"Enter the component code on the left")</f>
        <v>quality assurance</v>
      </c>
      <c r="F463" s="140">
        <v>1</v>
      </c>
      <c r="G463" s="178" t="str">
        <f t="array" ref="G463">IF(COUNTIFS(Components!$H$4:$H$989,F463, Components!$C$4:$C$989,D463,Components!$B$4:$B$989,B463)&gt;0,INDEX(Components!$I$4:$I$989, MATCH(B463&amp;D463&amp;F463,Components!$B$4:$B$989&amp;Components!$C$4:$C$989&amp;Components!$H$4:$H$989,0),0),"")</f>
        <v>school inspection</v>
      </c>
      <c r="H463" s="224" t="s">
        <v>2149</v>
      </c>
      <c r="I463" s="138" t="s">
        <v>2169</v>
      </c>
      <c r="J463" s="234" t="s">
        <v>2151</v>
      </c>
      <c r="K463" s="141" t="s">
        <v>2170</v>
      </c>
      <c r="L463" s="181"/>
      <c r="M463" s="181"/>
      <c r="N463" s="181">
        <v>3000</v>
      </c>
      <c r="O463" s="181">
        <v>3000</v>
      </c>
      <c r="P463" s="181"/>
      <c r="Q463" s="202">
        <f t="shared" si="51"/>
        <v>6000</v>
      </c>
      <c r="R463" s="217">
        <v>3350</v>
      </c>
      <c r="S463" s="202">
        <f t="shared" si="52"/>
        <v>0</v>
      </c>
      <c r="T463" s="202">
        <f t="shared" si="53"/>
        <v>0</v>
      </c>
      <c r="U463" s="202">
        <f t="shared" si="54"/>
        <v>10050000</v>
      </c>
      <c r="V463" s="202">
        <f t="shared" si="55"/>
        <v>10050000</v>
      </c>
      <c r="W463" s="202">
        <f t="shared" si="56"/>
        <v>0</v>
      </c>
      <c r="X463" s="202">
        <f t="shared" si="50"/>
        <v>20100000</v>
      </c>
      <c r="Y463" s="180" t="s">
        <v>646</v>
      </c>
      <c r="Z463" s="203" t="str">
        <f>IF(Y463&gt;0,INDEX([15]KPI!$B$2:$B$61, MATCH(Y463,[15]KPI!$A$2:$A$61, 0)),"Enter KPI Reference No. to the left")</f>
        <v>Primary schools at level three or above classification</v>
      </c>
      <c r="AA463" s="180" t="s">
        <v>1032</v>
      </c>
      <c r="AB463" s="213" t="s">
        <v>3323</v>
      </c>
      <c r="AC463" s="137" t="s">
        <v>2153</v>
      </c>
    </row>
    <row r="464" spans="1:29" s="198" customFormat="1" ht="84" x14ac:dyDescent="0.2">
      <c r="A464" s="177">
        <v>462</v>
      </c>
      <c r="B464" s="140">
        <v>2</v>
      </c>
      <c r="C464" s="178" t="str">
        <f>IF(COUNTIF(Components!$E$4:$E$989,B464)&gt;0,INDEX(Components!$G$4:$G$989, MATCH(B464,Components!$E$4:$E$989, 0)),"Enter valid code to the left")</f>
        <v>General education quality</v>
      </c>
      <c r="D464" s="140">
        <v>5</v>
      </c>
      <c r="E464" s="178" t="str">
        <f t="array" ref="E464">IF(COUNTIFS(Components!$F$4:$F$989,D464,Components!$B$4:$B$989,B464)&gt;0,INDEX(Components!$G$4:$G$989, MATCH(B464&amp;D464,Components!$B$4:$B$989&amp;Components!$F$4:$F$989,0),0),"Enter the component code on the left")</f>
        <v>quality assurance</v>
      </c>
      <c r="F464" s="140">
        <v>1</v>
      </c>
      <c r="G464" s="178" t="str">
        <f t="array" ref="G464">IF(COUNTIFS(Components!$H$4:$H$989,F464, Components!$C$4:$C$989,D464,Components!$B$4:$B$989,B464)&gt;0,INDEX(Components!$I$4:$I$989, MATCH(B464&amp;D464&amp;F464,Components!$B$4:$B$989&amp;Components!$C$4:$C$989&amp;Components!$H$4:$H$989,0),0),"")</f>
        <v>school inspection</v>
      </c>
      <c r="H464" s="224" t="s">
        <v>2149</v>
      </c>
      <c r="I464" s="201" t="s">
        <v>2171</v>
      </c>
      <c r="J464" s="234" t="s">
        <v>2172</v>
      </c>
      <c r="K464" s="141" t="s">
        <v>2173</v>
      </c>
      <c r="L464" s="181">
        <v>32</v>
      </c>
      <c r="M464" s="181">
        <v>132</v>
      </c>
      <c r="N464" s="181">
        <v>132</v>
      </c>
      <c r="O464" s="182">
        <v>132</v>
      </c>
      <c r="P464" s="181">
        <v>132</v>
      </c>
      <c r="Q464" s="202">
        <f t="shared" si="51"/>
        <v>560</v>
      </c>
      <c r="R464" s="217">
        <v>5159</v>
      </c>
      <c r="S464" s="202">
        <f t="shared" si="52"/>
        <v>165088</v>
      </c>
      <c r="T464" s="202">
        <f t="shared" si="53"/>
        <v>680988</v>
      </c>
      <c r="U464" s="202">
        <f t="shared" si="54"/>
        <v>680988</v>
      </c>
      <c r="V464" s="202">
        <f t="shared" si="55"/>
        <v>680988</v>
      </c>
      <c r="W464" s="202">
        <f t="shared" si="56"/>
        <v>680988</v>
      </c>
      <c r="X464" s="202">
        <f t="shared" si="50"/>
        <v>2889040</v>
      </c>
      <c r="Y464" s="180" t="s">
        <v>646</v>
      </c>
      <c r="Z464" s="203" t="str">
        <f>IF(Y464&gt;0,INDEX([15]KPI!$B$2:$B$61, MATCH(Y464,[15]KPI!$A$2:$A$61, 0)),"Enter KPI Reference No. to the left")</f>
        <v>Primary schools at level three or above classification</v>
      </c>
      <c r="AA464" s="180" t="s">
        <v>1032</v>
      </c>
      <c r="AB464" s="213" t="s">
        <v>2174</v>
      </c>
      <c r="AC464" s="137"/>
    </row>
    <row r="465" spans="1:32" s="198" customFormat="1" ht="84" x14ac:dyDescent="0.2">
      <c r="A465" s="177">
        <v>463</v>
      </c>
      <c r="B465" s="140">
        <v>2</v>
      </c>
      <c r="C465" s="178" t="str">
        <f>IF(COUNTIF(Components!$E$4:$E$989,B465)&gt;0,INDEX(Components!$G$4:$G$989, MATCH(B465,Components!$E$4:$E$989, 0)),"Enter valid code to the left")</f>
        <v>General education quality</v>
      </c>
      <c r="D465" s="140">
        <v>5</v>
      </c>
      <c r="E465" s="178" t="str">
        <f t="array" ref="E465">IF(COUNTIFS(Components!$F$4:$F$989,D465,Components!$B$4:$B$989,B465)&gt;0,INDEX(Components!$G$4:$G$989, MATCH(B465&amp;D465,Components!$B$4:$B$989&amp;Components!$F$4:$F$989,0),0),"Enter the component code on the left")</f>
        <v>quality assurance</v>
      </c>
      <c r="F465" s="140">
        <v>1</v>
      </c>
      <c r="G465" s="178" t="str">
        <f t="array" ref="G465">IF(COUNTIFS(Components!$H$4:$H$989,F465, Components!$C$4:$C$989,D465,Components!$B$4:$B$989,B465)&gt;0,INDEX(Components!$I$4:$I$989, MATCH(B465&amp;D465&amp;F465,Components!$B$4:$B$989&amp;Components!$C$4:$C$989&amp;Components!$H$4:$H$989,0),0),"")</f>
        <v>school inspection</v>
      </c>
      <c r="H465" s="224" t="s">
        <v>2149</v>
      </c>
      <c r="I465" s="201" t="s">
        <v>2175</v>
      </c>
      <c r="J465" s="234" t="s">
        <v>2172</v>
      </c>
      <c r="K465" s="141" t="s">
        <v>2176</v>
      </c>
      <c r="L465" s="181">
        <v>135</v>
      </c>
      <c r="M465" s="181">
        <v>135</v>
      </c>
      <c r="N465" s="181">
        <v>135</v>
      </c>
      <c r="O465" s="182">
        <v>135</v>
      </c>
      <c r="P465" s="181">
        <v>135</v>
      </c>
      <c r="Q465" s="202">
        <f t="shared" si="51"/>
        <v>675</v>
      </c>
      <c r="R465" s="217">
        <v>5159</v>
      </c>
      <c r="S465" s="202">
        <f t="shared" si="52"/>
        <v>696465</v>
      </c>
      <c r="T465" s="202">
        <f t="shared" si="53"/>
        <v>696465</v>
      </c>
      <c r="U465" s="202">
        <f t="shared" si="54"/>
        <v>696465</v>
      </c>
      <c r="V465" s="202">
        <f t="shared" si="55"/>
        <v>696465</v>
      </c>
      <c r="W465" s="202">
        <f t="shared" si="56"/>
        <v>696465</v>
      </c>
      <c r="X465" s="202">
        <f t="shared" si="50"/>
        <v>3482325</v>
      </c>
      <c r="Y465" s="180" t="s">
        <v>646</v>
      </c>
      <c r="Z465" s="203" t="str">
        <f>IF(Y465&gt;0,INDEX([15]KPI!$B$2:$B$61, MATCH(Y465,[15]KPI!$A$2:$A$61, 0)),"Enter KPI Reference No. to the left")</f>
        <v>Primary schools at level three or above classification</v>
      </c>
      <c r="AA465" s="180" t="s">
        <v>1032</v>
      </c>
      <c r="AB465" s="213" t="s">
        <v>3323</v>
      </c>
      <c r="AC465" s="137" t="s">
        <v>2153</v>
      </c>
    </row>
    <row r="466" spans="1:32" s="199" customFormat="1" ht="60" x14ac:dyDescent="0.2">
      <c r="A466" s="177">
        <v>464</v>
      </c>
      <c r="B466" s="140">
        <v>2</v>
      </c>
      <c r="C466" s="178" t="str">
        <f>IF(COUNTIF(Components!$E$4:$E$989,B466)&gt;0,INDEX(Components!$G$4:$G$989, MATCH(B466,Components!$E$4:$E$989, 0)),"Enter valid code to the left")</f>
        <v>General education quality</v>
      </c>
      <c r="D466" s="140">
        <v>5</v>
      </c>
      <c r="E466" s="178" t="str">
        <f t="array" ref="E466">IF(COUNTIFS(Components!$F$4:$F$989,D466,Components!$B$4:$B$989,B466)&gt;0,INDEX(Components!$G$4:$G$989, MATCH(B466&amp;D466,Components!$B$4:$B$989&amp;Components!$F$4:$F$989,0),0),"Enter the component code on the left")</f>
        <v>quality assurance</v>
      </c>
      <c r="F466" s="140">
        <v>1</v>
      </c>
      <c r="G466" s="178" t="str">
        <f t="array" ref="G466">IF(COUNTIFS(Components!$H$4:$H$989,F466, Components!$C$4:$C$989,D466,Components!$B$4:$B$989,B466)&gt;0,INDEX(Components!$I$4:$I$989, MATCH(B466&amp;D466&amp;F466,Components!$B$4:$B$989&amp;Components!$C$4:$C$989&amp;Components!$H$4:$H$989,0),0),"")</f>
        <v>school inspection</v>
      </c>
      <c r="H466" s="224" t="s">
        <v>2149</v>
      </c>
      <c r="I466" s="201" t="s">
        <v>2177</v>
      </c>
      <c r="J466" s="234" t="s">
        <v>2178</v>
      </c>
      <c r="K466" s="141" t="s">
        <v>2179</v>
      </c>
      <c r="L466" s="181">
        <v>4</v>
      </c>
      <c r="M466" s="181">
        <v>4</v>
      </c>
      <c r="N466" s="181">
        <v>4</v>
      </c>
      <c r="O466" s="182">
        <v>4</v>
      </c>
      <c r="P466" s="181">
        <v>4</v>
      </c>
      <c r="Q466" s="202">
        <f t="shared" si="51"/>
        <v>20</v>
      </c>
      <c r="R466" s="217">
        <v>639714</v>
      </c>
      <c r="S466" s="202">
        <f t="shared" si="52"/>
        <v>2558856</v>
      </c>
      <c r="T466" s="202">
        <f t="shared" si="53"/>
        <v>2558856</v>
      </c>
      <c r="U466" s="202">
        <f t="shared" si="54"/>
        <v>2558856</v>
      </c>
      <c r="V466" s="202">
        <f t="shared" si="55"/>
        <v>2558856</v>
      </c>
      <c r="W466" s="202">
        <f t="shared" si="56"/>
        <v>2558856</v>
      </c>
      <c r="X466" s="202">
        <f t="shared" si="50"/>
        <v>12794280</v>
      </c>
      <c r="Y466" s="180" t="s">
        <v>646</v>
      </c>
      <c r="Z466" s="203" t="str">
        <f>IF(Y466&gt;0,INDEX([15]KPI!$B$2:$B$61, MATCH(Y466,[15]KPI!$A$2:$A$61, 0)),"Enter KPI Reference No. to the left")</f>
        <v>Primary schools at level three or above classification</v>
      </c>
      <c r="AA466" s="180" t="s">
        <v>1032</v>
      </c>
      <c r="AB466" s="213" t="s">
        <v>2180</v>
      </c>
      <c r="AC466" s="137" t="s">
        <v>2153</v>
      </c>
      <c r="AD466" s="198"/>
      <c r="AE466" s="198"/>
      <c r="AF466" s="198"/>
    </row>
    <row r="467" spans="1:32" s="198" customFormat="1" ht="48" x14ac:dyDescent="0.2">
      <c r="A467" s="177">
        <v>465</v>
      </c>
      <c r="B467" s="140">
        <v>2</v>
      </c>
      <c r="C467" s="178" t="str">
        <f>IF(COUNTIF(Components!$E$4:$E$989,B467)&gt;0,INDEX(Components!$G$4:$G$989, MATCH(B467,Components!$E$4:$E$989, 0)),"Enter valid code to the left")</f>
        <v>General education quality</v>
      </c>
      <c r="D467" s="140">
        <v>5</v>
      </c>
      <c r="E467" s="178" t="str">
        <f t="array" ref="E467">IF(COUNTIFS(Components!$F$4:$F$989,D467,Components!$B$4:$B$989,B467)&gt;0,INDEX(Components!$G$4:$G$989, MATCH(B467&amp;D467,Components!$B$4:$B$989&amp;Components!$F$4:$F$989,0),0),"Enter the component code on the left")</f>
        <v>quality assurance</v>
      </c>
      <c r="F467" s="140">
        <v>1</v>
      </c>
      <c r="G467" s="178" t="str">
        <f t="array" ref="G467">IF(COUNTIFS(Components!$H$4:$H$989,F467, Components!$C$4:$C$989,D467,Components!$B$4:$B$989,B467)&gt;0,INDEX(Components!$I$4:$I$989, MATCH(B467&amp;D467&amp;F467,Components!$B$4:$B$989&amp;Components!$C$4:$C$989&amp;Components!$H$4:$H$989,0),0),"")</f>
        <v>school inspection</v>
      </c>
      <c r="H467" s="224" t="s">
        <v>2181</v>
      </c>
      <c r="I467" s="201" t="s">
        <v>2182</v>
      </c>
      <c r="J467" s="235" t="s">
        <v>2183</v>
      </c>
      <c r="K467" s="141" t="s">
        <v>2184</v>
      </c>
      <c r="L467" s="181">
        <v>3000</v>
      </c>
      <c r="M467" s="181">
        <v>3000</v>
      </c>
      <c r="N467" s="181">
        <v>3000</v>
      </c>
      <c r="O467" s="181">
        <v>3000</v>
      </c>
      <c r="P467" s="181">
        <v>3000</v>
      </c>
      <c r="Q467" s="202">
        <f t="shared" si="51"/>
        <v>15000</v>
      </c>
      <c r="R467" s="206">
        <v>30</v>
      </c>
      <c r="S467" s="202">
        <f t="shared" si="52"/>
        <v>90000</v>
      </c>
      <c r="T467" s="202">
        <f t="shared" si="53"/>
        <v>90000</v>
      </c>
      <c r="U467" s="202">
        <f t="shared" si="54"/>
        <v>90000</v>
      </c>
      <c r="V467" s="202">
        <f t="shared" si="55"/>
        <v>90000</v>
      </c>
      <c r="W467" s="202">
        <f t="shared" si="56"/>
        <v>90000</v>
      </c>
      <c r="X467" s="202">
        <f t="shared" si="50"/>
        <v>450000</v>
      </c>
      <c r="Y467" s="180" t="s">
        <v>646</v>
      </c>
      <c r="Z467" s="203" t="str">
        <f>IF(Y467&gt;0,INDEX([15]KPI!$B$2:$B$61, MATCH(Y467,[15]KPI!$A$2:$A$61, 0)),"Enter KPI Reference No. to the left")</f>
        <v>Primary schools at level three or above classification</v>
      </c>
      <c r="AA467" s="180" t="s">
        <v>1032</v>
      </c>
      <c r="AB467" s="213" t="s">
        <v>2174</v>
      </c>
      <c r="AC467" s="137"/>
    </row>
    <row r="468" spans="1:32" s="198" customFormat="1" ht="48" x14ac:dyDescent="0.2">
      <c r="A468" s="177">
        <v>466</v>
      </c>
      <c r="B468" s="140">
        <v>2</v>
      </c>
      <c r="C468" s="178" t="str">
        <f>IF(COUNTIF(Components!$E$4:$E$989,B468)&gt;0,INDEX(Components!$G$4:$G$989, MATCH(B468,Components!$E$4:$E$989, 0)),"Enter valid code to the left")</f>
        <v>General education quality</v>
      </c>
      <c r="D468" s="140">
        <v>5</v>
      </c>
      <c r="E468" s="178" t="str">
        <f t="array" ref="E468">IF(COUNTIFS(Components!$F$4:$F$989,D468,Components!$B$4:$B$989,B468)&gt;0,INDEX(Components!$G$4:$G$989, MATCH(B468&amp;D468,Components!$B$4:$B$989&amp;Components!$F$4:$F$989,0),0),"Enter the component code on the left")</f>
        <v>quality assurance</v>
      </c>
      <c r="F468" s="140">
        <v>1</v>
      </c>
      <c r="G468" s="178" t="str">
        <f t="array" ref="G468">IF(COUNTIFS(Components!$H$4:$H$989,F468, Components!$C$4:$C$989,D468,Components!$B$4:$B$989,B468)&gt;0,INDEX(Components!$I$4:$I$989, MATCH(B468&amp;D468&amp;F468,Components!$B$4:$B$989&amp;Components!$C$4:$C$989&amp;Components!$H$4:$H$989,0),0),"")</f>
        <v>school inspection</v>
      </c>
      <c r="H468" s="224" t="s">
        <v>2181</v>
      </c>
      <c r="I468" s="201" t="s">
        <v>2185</v>
      </c>
      <c r="J468" s="235" t="s">
        <v>2183</v>
      </c>
      <c r="K468" s="141" t="s">
        <v>2184</v>
      </c>
      <c r="L468" s="181">
        <v>1000</v>
      </c>
      <c r="M468" s="181">
        <v>1000</v>
      </c>
      <c r="N468" s="181">
        <v>1000</v>
      </c>
      <c r="O468" s="181">
        <v>1000</v>
      </c>
      <c r="P468" s="181">
        <v>1000</v>
      </c>
      <c r="Q468" s="202">
        <f t="shared" si="51"/>
        <v>5000</v>
      </c>
      <c r="R468" s="206">
        <v>30</v>
      </c>
      <c r="S468" s="202">
        <f t="shared" si="52"/>
        <v>30000</v>
      </c>
      <c r="T468" s="202">
        <f t="shared" si="53"/>
        <v>30000</v>
      </c>
      <c r="U468" s="202">
        <f t="shared" si="54"/>
        <v>30000</v>
      </c>
      <c r="V468" s="202">
        <f t="shared" si="55"/>
        <v>30000</v>
      </c>
      <c r="W468" s="202">
        <f t="shared" si="56"/>
        <v>30000</v>
      </c>
      <c r="X468" s="202">
        <f t="shared" si="50"/>
        <v>150000</v>
      </c>
      <c r="Y468" s="180" t="s">
        <v>646</v>
      </c>
      <c r="Z468" s="203" t="str">
        <f>IF(Y468&gt;0,INDEX([15]KPI!$B$2:$B$61, MATCH(Y468,[15]KPI!$A$2:$A$61, 0)),"Enter KPI Reference No. to the left")</f>
        <v>Primary schools at level three or above classification</v>
      </c>
      <c r="AA468" s="180" t="s">
        <v>1032</v>
      </c>
      <c r="AB468" s="213" t="s">
        <v>3323</v>
      </c>
      <c r="AC468" s="137" t="s">
        <v>2153</v>
      </c>
    </row>
    <row r="469" spans="1:32" s="198" customFormat="1" ht="48" x14ac:dyDescent="0.2">
      <c r="A469" s="177">
        <v>467</v>
      </c>
      <c r="B469" s="140">
        <v>2</v>
      </c>
      <c r="C469" s="178" t="str">
        <f>IF(COUNTIF(Components!$E$4:$E$989,B469)&gt;0,INDEX(Components!$G$4:$G$989, MATCH(B469,Components!$E$4:$E$989, 0)),"Enter valid code to the left")</f>
        <v>General education quality</v>
      </c>
      <c r="D469" s="140">
        <v>5</v>
      </c>
      <c r="E469" s="178" t="str">
        <f t="array" ref="E469">IF(COUNTIFS(Components!$F$4:$F$989,D469,Components!$B$4:$B$989,B469)&gt;0,INDEX(Components!$G$4:$G$989, MATCH(B469&amp;D469,Components!$B$4:$B$989&amp;Components!$F$4:$F$989,0),0),"Enter the component code on the left")</f>
        <v>quality assurance</v>
      </c>
      <c r="F469" s="140">
        <v>1</v>
      </c>
      <c r="G469" s="178" t="str">
        <f t="array" ref="G469">IF(COUNTIFS(Components!$H$4:$H$989,F469, Components!$C$4:$C$989,D469,Components!$B$4:$B$989,B469)&gt;0,INDEX(Components!$I$4:$I$989, MATCH(B469&amp;D469&amp;F469,Components!$B$4:$B$989&amp;Components!$C$4:$C$989&amp;Components!$H$4:$H$989,0),0),"")</f>
        <v>school inspection</v>
      </c>
      <c r="H469" s="224" t="s">
        <v>2181</v>
      </c>
      <c r="I469" s="201" t="s">
        <v>2186</v>
      </c>
      <c r="J469" s="235" t="s">
        <v>2187</v>
      </c>
      <c r="K469" s="141" t="s">
        <v>2188</v>
      </c>
      <c r="L469" s="181"/>
      <c r="M469" s="181">
        <v>1</v>
      </c>
      <c r="N469" s="181"/>
      <c r="O469" s="181"/>
      <c r="P469" s="181"/>
      <c r="Q469" s="202">
        <f t="shared" si="51"/>
        <v>1</v>
      </c>
      <c r="R469" s="217">
        <v>450000</v>
      </c>
      <c r="S469" s="202">
        <f t="shared" si="52"/>
        <v>0</v>
      </c>
      <c r="T469" s="202">
        <f t="shared" si="53"/>
        <v>450000</v>
      </c>
      <c r="U469" s="202">
        <f t="shared" si="54"/>
        <v>0</v>
      </c>
      <c r="V469" s="202">
        <f t="shared" si="55"/>
        <v>0</v>
      </c>
      <c r="W469" s="202">
        <f t="shared" si="56"/>
        <v>0</v>
      </c>
      <c r="X469" s="202">
        <f t="shared" si="50"/>
        <v>450000</v>
      </c>
      <c r="Y469" s="180" t="s">
        <v>646</v>
      </c>
      <c r="Z469" s="203" t="str">
        <f>IF(Y469&gt;0,INDEX([15]KPI!$B$2:$B$61, MATCH(Y469,[15]KPI!$A$2:$A$61, 0)),"Enter KPI Reference No. to the left")</f>
        <v>Primary schools at level three or above classification</v>
      </c>
      <c r="AA469" s="180" t="s">
        <v>1032</v>
      </c>
      <c r="AB469" s="213" t="s">
        <v>3324</v>
      </c>
      <c r="AC469" s="137" t="s">
        <v>2153</v>
      </c>
    </row>
    <row r="470" spans="1:32" s="198" customFormat="1" ht="48" x14ac:dyDescent="0.2">
      <c r="A470" s="177">
        <v>468</v>
      </c>
      <c r="B470" s="140">
        <v>2</v>
      </c>
      <c r="C470" s="178" t="str">
        <f>IF(COUNTIF(Components!$E$4:$E$989,B470)&gt;0,INDEX(Components!$G$4:$G$989, MATCH(B470,Components!$E$4:$E$989, 0)),"Enter valid code to the left")</f>
        <v>General education quality</v>
      </c>
      <c r="D470" s="140">
        <v>5</v>
      </c>
      <c r="E470" s="178" t="str">
        <f t="array" ref="E470">IF(COUNTIFS(Components!$F$4:$F$989,D470,Components!$B$4:$B$989,B470)&gt;0,INDEX(Components!$G$4:$G$989, MATCH(B470&amp;D470,Components!$B$4:$B$989&amp;Components!$F$4:$F$989,0),0),"Enter the component code on the left")</f>
        <v>quality assurance</v>
      </c>
      <c r="F470" s="140">
        <v>1</v>
      </c>
      <c r="G470" s="178" t="str">
        <f t="array" ref="G470">IF(COUNTIFS(Components!$H$4:$H$989,F470, Components!$C$4:$C$989,D470,Components!$B$4:$B$989,B470)&gt;0,INDEX(Components!$I$4:$I$989, MATCH(B470&amp;D470&amp;F470,Components!$B$4:$B$989&amp;Components!$C$4:$C$989&amp;Components!$H$4:$H$989,0),0),"")</f>
        <v>school inspection</v>
      </c>
      <c r="H470" s="224" t="s">
        <v>2181</v>
      </c>
      <c r="I470" s="201" t="s">
        <v>2189</v>
      </c>
      <c r="J470" s="235" t="s">
        <v>2190</v>
      </c>
      <c r="K470" s="141" t="s">
        <v>2191</v>
      </c>
      <c r="L470" s="181"/>
      <c r="M470" s="181"/>
      <c r="N470" s="181">
        <v>30</v>
      </c>
      <c r="O470" s="181"/>
      <c r="P470" s="181">
        <v>30</v>
      </c>
      <c r="Q470" s="202">
        <f t="shared" si="51"/>
        <v>60</v>
      </c>
      <c r="R470" s="217">
        <v>9922</v>
      </c>
      <c r="S470" s="202">
        <f t="shared" si="52"/>
        <v>0</v>
      </c>
      <c r="T470" s="202">
        <f t="shared" si="53"/>
        <v>0</v>
      </c>
      <c r="U470" s="202">
        <f t="shared" si="54"/>
        <v>297660</v>
      </c>
      <c r="V470" s="202">
        <f t="shared" si="55"/>
        <v>0</v>
      </c>
      <c r="W470" s="202">
        <f t="shared" si="56"/>
        <v>297660</v>
      </c>
      <c r="X470" s="202">
        <f t="shared" si="50"/>
        <v>595320</v>
      </c>
      <c r="Y470" s="180" t="s">
        <v>646</v>
      </c>
      <c r="Z470" s="203" t="str">
        <f>IF(Y470&gt;0,INDEX([15]KPI!$B$2:$B$61, MATCH(Y470,[15]KPI!$A$2:$A$61, 0)),"Enter KPI Reference No. to the left")</f>
        <v>Primary schools at level three or above classification</v>
      </c>
      <c r="AA470" s="180" t="s">
        <v>1032</v>
      </c>
      <c r="AB470" s="213" t="s">
        <v>3323</v>
      </c>
      <c r="AC470" s="137" t="s">
        <v>2153</v>
      </c>
    </row>
    <row r="471" spans="1:32" s="198" customFormat="1" ht="48" x14ac:dyDescent="0.2">
      <c r="A471" s="177">
        <v>469</v>
      </c>
      <c r="B471" s="140">
        <v>2</v>
      </c>
      <c r="C471" s="178" t="str">
        <f>IF(COUNTIF(Components!$E$4:$E$989,B471)&gt;0,INDEX(Components!$G$4:$G$989, MATCH(B471,Components!$E$4:$E$989, 0)),"Enter valid code to the left")</f>
        <v>General education quality</v>
      </c>
      <c r="D471" s="140">
        <v>5</v>
      </c>
      <c r="E471" s="178" t="str">
        <f t="array" ref="E471">IF(COUNTIFS(Components!$F$4:$F$989,D471,Components!$B$4:$B$989,B471)&gt;0,INDEX(Components!$G$4:$G$989, MATCH(B471&amp;D471,Components!$B$4:$B$989&amp;Components!$F$4:$F$989,0),0),"Enter the component code on the left")</f>
        <v>quality assurance</v>
      </c>
      <c r="F471" s="140">
        <v>1</v>
      </c>
      <c r="G471" s="178" t="str">
        <f t="array" ref="G471">IF(COUNTIFS(Components!$H$4:$H$989,F471, Components!$C$4:$C$989,D471,Components!$B$4:$B$989,B471)&gt;0,INDEX(Components!$I$4:$I$989, MATCH(B471&amp;D471&amp;F471,Components!$B$4:$B$989&amp;Components!$C$4:$C$989&amp;Components!$H$4:$H$989,0),0),"")</f>
        <v>school inspection</v>
      </c>
      <c r="H471" s="224" t="s">
        <v>2181</v>
      </c>
      <c r="I471" s="201" t="s">
        <v>2192</v>
      </c>
      <c r="J471" s="235" t="s">
        <v>2193</v>
      </c>
      <c r="K471" s="141" t="s">
        <v>2194</v>
      </c>
      <c r="L471" s="181">
        <v>1</v>
      </c>
      <c r="M471" s="181">
        <v>1</v>
      </c>
      <c r="N471" s="181">
        <v>1</v>
      </c>
      <c r="O471" s="181">
        <v>1</v>
      </c>
      <c r="P471" s="181">
        <v>1</v>
      </c>
      <c r="Q471" s="202">
        <f t="shared" si="51"/>
        <v>5</v>
      </c>
      <c r="R471" s="212">
        <v>201122</v>
      </c>
      <c r="S471" s="202">
        <f t="shared" si="52"/>
        <v>201122</v>
      </c>
      <c r="T471" s="202">
        <f t="shared" si="53"/>
        <v>201122</v>
      </c>
      <c r="U471" s="202">
        <f t="shared" si="54"/>
        <v>201122</v>
      </c>
      <c r="V471" s="202">
        <f t="shared" si="55"/>
        <v>201122</v>
      </c>
      <c r="W471" s="202">
        <f t="shared" si="56"/>
        <v>201122</v>
      </c>
      <c r="X471" s="202">
        <f t="shared" si="50"/>
        <v>1005610</v>
      </c>
      <c r="Y471" s="180" t="s">
        <v>646</v>
      </c>
      <c r="Z471" s="203" t="str">
        <f>IF(Y471&gt;0,INDEX([15]KPI!$B$2:$B$61, MATCH(Y471,[15]KPI!$A$2:$A$61, 0)),"Enter KPI Reference No. to the left")</f>
        <v>Primary schools at level three or above classification</v>
      </c>
      <c r="AA471" s="180" t="s">
        <v>1032</v>
      </c>
      <c r="AB471" s="213" t="s">
        <v>2180</v>
      </c>
      <c r="AC471" s="137"/>
    </row>
    <row r="472" spans="1:32" s="198" customFormat="1" ht="48" x14ac:dyDescent="0.2">
      <c r="A472" s="177">
        <v>470</v>
      </c>
      <c r="B472" s="140">
        <v>2</v>
      </c>
      <c r="C472" s="178" t="str">
        <f>IF(COUNTIF(Components!$E$4:$E$989,B472)&gt;0,INDEX(Components!$G$4:$G$989, MATCH(B472,Components!$E$4:$E$989, 0)),"Enter valid code to the left")</f>
        <v>General education quality</v>
      </c>
      <c r="D472" s="140">
        <v>5</v>
      </c>
      <c r="E472" s="178" t="str">
        <f t="array" ref="E472">IF(COUNTIFS(Components!$F$4:$F$989,D472,Components!$B$4:$B$989,B472)&gt;0,INDEX(Components!$G$4:$G$989, MATCH(B472&amp;D472,Components!$B$4:$B$989&amp;Components!$F$4:$F$989,0),0),"Enter the component code on the left")</f>
        <v>quality assurance</v>
      </c>
      <c r="F472" s="140">
        <v>1</v>
      </c>
      <c r="G472" s="178" t="str">
        <f t="array" ref="G472">IF(COUNTIFS(Components!$H$4:$H$989,F472, Components!$C$4:$C$989,D472,Components!$B$4:$B$989,B472)&gt;0,INDEX(Components!$I$4:$I$989, MATCH(B472&amp;D472&amp;F472,Components!$B$4:$B$989&amp;Components!$C$4:$C$989&amp;Components!$H$4:$H$989,0),0),"")</f>
        <v>school inspection</v>
      </c>
      <c r="H472" s="224" t="s">
        <v>2181</v>
      </c>
      <c r="I472" s="201" t="s">
        <v>2195</v>
      </c>
      <c r="J472" s="235" t="s">
        <v>2196</v>
      </c>
      <c r="K472" s="141" t="s">
        <v>2197</v>
      </c>
      <c r="L472" s="181"/>
      <c r="M472" s="181">
        <v>1</v>
      </c>
      <c r="N472" s="181">
        <v>1</v>
      </c>
      <c r="O472" s="181">
        <v>1</v>
      </c>
      <c r="P472" s="181">
        <v>1</v>
      </c>
      <c r="Q472" s="202">
        <f t="shared" si="51"/>
        <v>4</v>
      </c>
      <c r="R472" s="212">
        <v>1128000</v>
      </c>
      <c r="S472" s="202">
        <f t="shared" si="52"/>
        <v>0</v>
      </c>
      <c r="T472" s="202">
        <f t="shared" si="53"/>
        <v>1128000</v>
      </c>
      <c r="U472" s="202">
        <f t="shared" si="54"/>
        <v>1128000</v>
      </c>
      <c r="V472" s="202">
        <f t="shared" si="55"/>
        <v>1128000</v>
      </c>
      <c r="W472" s="202">
        <f t="shared" si="56"/>
        <v>1128000</v>
      </c>
      <c r="X472" s="202">
        <f t="shared" si="50"/>
        <v>4512000</v>
      </c>
      <c r="Y472" s="180" t="s">
        <v>646</v>
      </c>
      <c r="Z472" s="203" t="str">
        <f>IF(Y472&gt;0,INDEX([15]KPI!$B$2:$B$61, MATCH(Y472,[15]KPI!$A$2:$A$61, 0)),"Enter KPI Reference No. to the left")</f>
        <v>Primary schools at level three or above classification</v>
      </c>
      <c r="AA472" s="180" t="s">
        <v>3267</v>
      </c>
      <c r="AB472" s="213" t="s">
        <v>2180</v>
      </c>
      <c r="AC472" s="137" t="s">
        <v>3286</v>
      </c>
    </row>
    <row r="473" spans="1:32" s="198" customFormat="1" ht="72" x14ac:dyDescent="0.2">
      <c r="A473" s="177">
        <v>471</v>
      </c>
      <c r="B473" s="140">
        <v>2</v>
      </c>
      <c r="C473" s="178" t="str">
        <f>IF(COUNTIF(Components!$E$4:$E$989,B473)&gt;0,INDEX(Components!$G$4:$G$989, MATCH(B473,Components!$E$4:$E$989, 0)),"Enter valid code to the left")</f>
        <v>General education quality</v>
      </c>
      <c r="D473" s="140">
        <v>5</v>
      </c>
      <c r="E473" s="178" t="str">
        <f t="array" ref="E473">IF(COUNTIFS(Components!$F$4:$F$989,D473,Components!$B$4:$B$989,B473)&gt;0,INDEX(Components!$G$4:$G$989, MATCH(B473&amp;D473,Components!$B$4:$B$989&amp;Components!$F$4:$F$989,0),0),"Enter the component code on the left")</f>
        <v>quality assurance</v>
      </c>
      <c r="F473" s="140">
        <v>1</v>
      </c>
      <c r="G473" s="178" t="str">
        <f t="array" ref="G473">IF(COUNTIFS(Components!$H$4:$H$989,F473, Components!$C$4:$C$989,D473,Components!$B$4:$B$989,B473)&gt;0,INDEX(Components!$I$4:$I$989, MATCH(B473&amp;D473&amp;F473,Components!$B$4:$B$989&amp;Components!$C$4:$C$989&amp;Components!$H$4:$H$989,0),0),"")</f>
        <v>school inspection</v>
      </c>
      <c r="H473" s="224" t="s">
        <v>2198</v>
      </c>
      <c r="I473" s="138" t="s">
        <v>2199</v>
      </c>
      <c r="J473" s="235" t="s">
        <v>2200</v>
      </c>
      <c r="K473" s="141" t="s">
        <v>2201</v>
      </c>
      <c r="L473" s="181"/>
      <c r="M473" s="181">
        <v>2500</v>
      </c>
      <c r="N473" s="181"/>
      <c r="O473" s="181">
        <v>2500</v>
      </c>
      <c r="P473" s="181"/>
      <c r="Q473" s="202">
        <f t="shared" si="51"/>
        <v>5000</v>
      </c>
      <c r="R473" s="212">
        <v>3870</v>
      </c>
      <c r="S473" s="202">
        <f t="shared" si="52"/>
        <v>0</v>
      </c>
      <c r="T473" s="202">
        <f t="shared" si="53"/>
        <v>9675000</v>
      </c>
      <c r="U473" s="202">
        <f t="shared" si="54"/>
        <v>0</v>
      </c>
      <c r="V473" s="202">
        <f t="shared" si="55"/>
        <v>9675000</v>
      </c>
      <c r="W473" s="202">
        <f t="shared" si="56"/>
        <v>0</v>
      </c>
      <c r="X473" s="202">
        <f t="shared" si="50"/>
        <v>19350000</v>
      </c>
      <c r="Y473" s="180" t="s">
        <v>646</v>
      </c>
      <c r="Z473" s="203" t="str">
        <f>IF(Y473&gt;0,INDEX([15]KPI!$B$2:$B$61, MATCH(Y473,[15]KPI!$A$2:$A$61, 0)),"Enter KPI Reference No. to the left")</f>
        <v>Primary schools at level three or above classification</v>
      </c>
      <c r="AA473" s="180" t="s">
        <v>1032</v>
      </c>
      <c r="AB473" s="213" t="s">
        <v>3323</v>
      </c>
      <c r="AC473" s="137"/>
    </row>
    <row r="474" spans="1:32" s="198" customFormat="1" ht="72" x14ac:dyDescent="0.2">
      <c r="A474" s="177">
        <v>472</v>
      </c>
      <c r="B474" s="140">
        <v>2</v>
      </c>
      <c r="C474" s="178" t="str">
        <f>IF(COUNTIF(Components!$E$4:$E$989,B474)&gt;0,INDEX(Components!$G$4:$G$989, MATCH(B474,Components!$E$4:$E$989, 0)),"Enter valid code to the left")</f>
        <v>General education quality</v>
      </c>
      <c r="D474" s="140">
        <v>5</v>
      </c>
      <c r="E474" s="178" t="str">
        <f t="array" ref="E474">IF(COUNTIFS(Components!$F$4:$F$989,D474,Components!$B$4:$B$989,B474)&gt;0,INDEX(Components!$G$4:$G$989, MATCH(B474&amp;D474,Components!$B$4:$B$989&amp;Components!$F$4:$F$989,0),0),"Enter the component code on the left")</f>
        <v>quality assurance</v>
      </c>
      <c r="F474" s="140">
        <v>1</v>
      </c>
      <c r="G474" s="178" t="str">
        <f t="array" ref="G474">IF(COUNTIFS(Components!$H$4:$H$989,F474, Components!$C$4:$C$989,D474,Components!$B$4:$B$989,B474)&gt;0,INDEX(Components!$I$4:$I$989, MATCH(B474&amp;D474&amp;F474,Components!$B$4:$B$989&amp;Components!$C$4:$C$989&amp;Components!$H$4:$H$989,0),0),"")</f>
        <v>school inspection</v>
      </c>
      <c r="H474" s="224" t="s">
        <v>2198</v>
      </c>
      <c r="I474" s="201" t="s">
        <v>2202</v>
      </c>
      <c r="J474" s="235" t="s">
        <v>2200</v>
      </c>
      <c r="K474" s="141" t="s">
        <v>2201</v>
      </c>
      <c r="L474" s="181">
        <v>200</v>
      </c>
      <c r="M474" s="181">
        <v>200</v>
      </c>
      <c r="N474" s="181">
        <v>200</v>
      </c>
      <c r="O474" s="181">
        <v>200</v>
      </c>
      <c r="P474" s="181">
        <v>200</v>
      </c>
      <c r="Q474" s="202">
        <f t="shared" si="51"/>
        <v>1000</v>
      </c>
      <c r="R474" s="212">
        <v>3870</v>
      </c>
      <c r="S474" s="202">
        <f t="shared" si="52"/>
        <v>774000</v>
      </c>
      <c r="T474" s="202">
        <f t="shared" si="53"/>
        <v>774000</v>
      </c>
      <c r="U474" s="202">
        <f t="shared" si="54"/>
        <v>774000</v>
      </c>
      <c r="V474" s="202">
        <f t="shared" si="55"/>
        <v>774000</v>
      </c>
      <c r="W474" s="202">
        <f t="shared" si="56"/>
        <v>774000</v>
      </c>
      <c r="X474" s="202">
        <f t="shared" si="50"/>
        <v>3870000</v>
      </c>
      <c r="Y474" s="180" t="s">
        <v>646</v>
      </c>
      <c r="Z474" s="203" t="str">
        <f>IF(Y474&gt;0,INDEX([15]KPI!$B$2:$B$61, MATCH(Y474,[15]KPI!$A$2:$A$61, 0)),"Enter KPI Reference No. to the left")</f>
        <v>Primary schools at level three or above classification</v>
      </c>
      <c r="AA474" s="180" t="s">
        <v>3267</v>
      </c>
      <c r="AB474" s="213" t="s">
        <v>2174</v>
      </c>
      <c r="AC474" s="137"/>
    </row>
    <row r="475" spans="1:32" s="198" customFormat="1" ht="72" x14ac:dyDescent="0.2">
      <c r="A475" s="177">
        <v>473</v>
      </c>
      <c r="B475" s="140">
        <v>2</v>
      </c>
      <c r="C475" s="178" t="str">
        <f>IF(COUNTIF(Components!$E$4:$E$989,B475)&gt;0,INDEX(Components!$G$4:$G$989, MATCH(B475,Components!$E$4:$E$989, 0)),"Enter valid code to the left")</f>
        <v>General education quality</v>
      </c>
      <c r="D475" s="140">
        <v>5</v>
      </c>
      <c r="E475" s="178" t="str">
        <f t="array" ref="E475">IF(COUNTIFS(Components!$F$4:$F$989,D475,Components!$B$4:$B$989,B475)&gt;0,INDEX(Components!$G$4:$G$989, MATCH(B475&amp;D475,Components!$B$4:$B$989&amp;Components!$F$4:$F$989,0),0),"Enter the component code on the left")</f>
        <v>quality assurance</v>
      </c>
      <c r="F475" s="140">
        <v>1</v>
      </c>
      <c r="G475" s="178" t="str">
        <f t="array" ref="G475">IF(COUNTIFS(Components!$H$4:$H$989,F475, Components!$C$4:$C$989,D475,Components!$B$4:$B$989,B475)&gt;0,INDEX(Components!$I$4:$I$989, MATCH(B475&amp;D475&amp;F475,Components!$B$4:$B$989&amp;Components!$C$4:$C$989&amp;Components!$H$4:$H$989,0),0),"")</f>
        <v>school inspection</v>
      </c>
      <c r="H475" s="224" t="s">
        <v>2198</v>
      </c>
      <c r="I475" s="138" t="s">
        <v>2203</v>
      </c>
      <c r="J475" s="235" t="s">
        <v>2204</v>
      </c>
      <c r="K475" s="141" t="s">
        <v>2205</v>
      </c>
      <c r="L475" s="181"/>
      <c r="M475" s="181">
        <v>1</v>
      </c>
      <c r="N475" s="181"/>
      <c r="O475" s="181">
        <v>2</v>
      </c>
      <c r="P475" s="181"/>
      <c r="Q475" s="202">
        <f t="shared" si="51"/>
        <v>3</v>
      </c>
      <c r="R475" s="217">
        <v>169842</v>
      </c>
      <c r="S475" s="202">
        <f t="shared" si="52"/>
        <v>0</v>
      </c>
      <c r="T475" s="202">
        <f t="shared" si="53"/>
        <v>169842</v>
      </c>
      <c r="U475" s="202">
        <f t="shared" si="54"/>
        <v>0</v>
      </c>
      <c r="V475" s="202">
        <f t="shared" si="55"/>
        <v>339684</v>
      </c>
      <c r="W475" s="202">
        <f t="shared" si="56"/>
        <v>0</v>
      </c>
      <c r="X475" s="202">
        <f t="shared" si="50"/>
        <v>509526</v>
      </c>
      <c r="Y475" s="180" t="s">
        <v>647</v>
      </c>
      <c r="Z475" s="203" t="str">
        <f>IF(Y475&gt;0,INDEX([15]KPI!$B$2:$B$61, MATCH(Y475,[15]KPI!$A$2:$A$61, 0)),"Enter KPI Reference No. to the left")</f>
        <v xml:space="preserve">Secondary schools at level three or above classification </v>
      </c>
      <c r="AA475" s="180" t="s">
        <v>1032</v>
      </c>
      <c r="AB475" s="213" t="s">
        <v>2174</v>
      </c>
      <c r="AC475" s="137"/>
    </row>
    <row r="476" spans="1:32" s="198" customFormat="1" ht="72" x14ac:dyDescent="0.2">
      <c r="A476" s="177">
        <v>474</v>
      </c>
      <c r="B476" s="140">
        <v>2</v>
      </c>
      <c r="C476" s="178" t="str">
        <f>IF(COUNTIF(Components!$E$4:$E$989,B476)&gt;0,INDEX(Components!$G$4:$G$989, MATCH(B476,Components!$E$4:$E$989, 0)),"Enter valid code to the left")</f>
        <v>General education quality</v>
      </c>
      <c r="D476" s="140">
        <v>5</v>
      </c>
      <c r="E476" s="178" t="str">
        <f t="array" ref="E476">IF(COUNTIFS(Components!$F$4:$F$989,D476,Components!$B$4:$B$989,B476)&gt;0,INDEX(Components!$G$4:$G$989, MATCH(B476&amp;D476,Components!$B$4:$B$989&amp;Components!$F$4:$F$989,0),0),"Enter the component code on the left")</f>
        <v>quality assurance</v>
      </c>
      <c r="F476" s="140">
        <v>1</v>
      </c>
      <c r="G476" s="178" t="str">
        <f t="array" ref="G476">IF(COUNTIFS(Components!$H$4:$H$989,F476, Components!$C$4:$C$989,D476,Components!$B$4:$B$989,B476)&gt;0,INDEX(Components!$I$4:$I$989, MATCH(B476&amp;D476&amp;F476,Components!$B$4:$B$989&amp;Components!$C$4:$C$989&amp;Components!$H$4:$H$989,0),0),"")</f>
        <v>school inspection</v>
      </c>
      <c r="H476" s="224" t="s">
        <v>2198</v>
      </c>
      <c r="I476" s="138" t="s">
        <v>2206</v>
      </c>
      <c r="J476" s="235" t="s">
        <v>2204</v>
      </c>
      <c r="K476" s="141" t="s">
        <v>2205</v>
      </c>
      <c r="L476" s="181"/>
      <c r="M476" s="181">
        <v>40000</v>
      </c>
      <c r="N476" s="182"/>
      <c r="O476" s="182">
        <v>20000</v>
      </c>
      <c r="P476" s="181"/>
      <c r="Q476" s="202">
        <f t="shared" si="51"/>
        <v>60000</v>
      </c>
      <c r="R476" s="217">
        <v>30</v>
      </c>
      <c r="S476" s="202">
        <f t="shared" si="52"/>
        <v>0</v>
      </c>
      <c r="T476" s="202">
        <f t="shared" si="53"/>
        <v>1200000</v>
      </c>
      <c r="U476" s="202">
        <f t="shared" si="54"/>
        <v>0</v>
      </c>
      <c r="V476" s="202">
        <f t="shared" si="55"/>
        <v>600000</v>
      </c>
      <c r="W476" s="202">
        <f t="shared" si="56"/>
        <v>0</v>
      </c>
      <c r="X476" s="202">
        <f t="shared" si="50"/>
        <v>1800000</v>
      </c>
      <c r="Y476" s="180" t="s">
        <v>647</v>
      </c>
      <c r="Z476" s="203" t="str">
        <f>IF(Y476&gt;0,INDEX([15]KPI!$B$2:$B$61, MATCH(Y476,[15]KPI!$A$2:$A$61, 0)),"Enter KPI Reference No. to the left")</f>
        <v xml:space="preserve">Secondary schools at level three or above classification </v>
      </c>
      <c r="AA476" s="180" t="s">
        <v>1032</v>
      </c>
      <c r="AB476" s="213" t="s">
        <v>2174</v>
      </c>
      <c r="AC476" s="137"/>
    </row>
    <row r="477" spans="1:32" s="198" customFormat="1" ht="72" x14ac:dyDescent="0.2">
      <c r="A477" s="177">
        <v>475</v>
      </c>
      <c r="B477" s="140">
        <v>2</v>
      </c>
      <c r="C477" s="178" t="str">
        <f>IF(COUNTIF(Components!$E$4:$E$989,B477)&gt;0,INDEX(Components!$G$4:$G$989, MATCH(B477,Components!$E$4:$E$989, 0)),"Enter valid code to the left")</f>
        <v>General education quality</v>
      </c>
      <c r="D477" s="140">
        <v>5</v>
      </c>
      <c r="E477" s="178" t="str">
        <f t="array" ref="E477">IF(COUNTIFS(Components!$F$4:$F$989,D477,Components!$B$4:$B$989,B477)&gt;0,INDEX(Components!$G$4:$G$989, MATCH(B477&amp;D477,Components!$B$4:$B$989&amp;Components!$F$4:$F$989,0),0),"Enter the component code on the left")</f>
        <v>quality assurance</v>
      </c>
      <c r="F477" s="140">
        <v>1</v>
      </c>
      <c r="G477" s="178" t="str">
        <f t="array" ref="G477">IF(COUNTIFS(Components!$H$4:$H$989,F477, Components!$C$4:$C$989,D477,Components!$B$4:$B$989,B477)&gt;0,INDEX(Components!$I$4:$I$989, MATCH(B477&amp;D477&amp;F477,Components!$B$4:$B$989&amp;Components!$C$4:$C$989&amp;Components!$H$4:$H$989,0),0),"")</f>
        <v>school inspection</v>
      </c>
      <c r="H477" s="224" t="s">
        <v>2198</v>
      </c>
      <c r="I477" s="138" t="s">
        <v>2207</v>
      </c>
      <c r="J477" s="235" t="s">
        <v>2204</v>
      </c>
      <c r="K477" s="141" t="s">
        <v>2208</v>
      </c>
      <c r="L477" s="181"/>
      <c r="M477" s="181">
        <v>3</v>
      </c>
      <c r="N477" s="181">
        <v>1</v>
      </c>
      <c r="O477" s="181"/>
      <c r="P477" s="181"/>
      <c r="Q477" s="202">
        <f t="shared" si="51"/>
        <v>4</v>
      </c>
      <c r="R477" s="217">
        <v>169842</v>
      </c>
      <c r="S477" s="202">
        <f t="shared" si="52"/>
        <v>0</v>
      </c>
      <c r="T477" s="202">
        <f t="shared" si="53"/>
        <v>509526</v>
      </c>
      <c r="U477" s="202">
        <f t="shared" si="54"/>
        <v>169842</v>
      </c>
      <c r="V477" s="202">
        <f t="shared" si="55"/>
        <v>0</v>
      </c>
      <c r="W477" s="202">
        <f t="shared" si="56"/>
        <v>0</v>
      </c>
      <c r="X477" s="202">
        <f t="shared" si="50"/>
        <v>679368</v>
      </c>
      <c r="Y477" s="180" t="s">
        <v>647</v>
      </c>
      <c r="Z477" s="203" t="str">
        <f>IF(Y477&gt;0,INDEX([15]KPI!$B$2:$B$61, MATCH(Y477,[15]KPI!$A$2:$A$61, 0)),"Enter KPI Reference No. to the left")</f>
        <v xml:space="preserve">Secondary schools at level three or above classification </v>
      </c>
      <c r="AA477" s="180" t="s">
        <v>1032</v>
      </c>
      <c r="AB477" s="213" t="s">
        <v>2174</v>
      </c>
      <c r="AC477" s="137"/>
    </row>
    <row r="478" spans="1:32" s="198" customFormat="1" ht="72" x14ac:dyDescent="0.2">
      <c r="A478" s="177">
        <v>476</v>
      </c>
      <c r="B478" s="140">
        <v>2</v>
      </c>
      <c r="C478" s="178" t="str">
        <f>IF(COUNTIF(Components!$E$4:$E$989,B478)&gt;0,INDEX(Components!$G$4:$G$989, MATCH(B478,Components!$E$4:$E$989, 0)),"Enter valid code to the left")</f>
        <v>General education quality</v>
      </c>
      <c r="D478" s="140">
        <v>5</v>
      </c>
      <c r="E478" s="178" t="str">
        <f t="array" ref="E478">IF(COUNTIFS(Components!$F$4:$F$989,D478,Components!$B$4:$B$989,B478)&gt;0,INDEX(Components!$G$4:$G$989, MATCH(B478&amp;D478,Components!$B$4:$B$989&amp;Components!$F$4:$F$989,0),0),"Enter the component code on the left")</f>
        <v>quality assurance</v>
      </c>
      <c r="F478" s="140">
        <v>1</v>
      </c>
      <c r="G478" s="178" t="str">
        <f t="array" ref="G478">IF(COUNTIFS(Components!$H$4:$H$989,F478, Components!$C$4:$C$989,D478,Components!$B$4:$B$989,B478)&gt;0,INDEX(Components!$I$4:$I$989, MATCH(B478&amp;D478&amp;F478,Components!$B$4:$B$989&amp;Components!$C$4:$C$989&amp;Components!$H$4:$H$989,0),0),"")</f>
        <v>school inspection</v>
      </c>
      <c r="H478" s="224" t="s">
        <v>2198</v>
      </c>
      <c r="I478" s="138" t="s">
        <v>2209</v>
      </c>
      <c r="J478" s="235" t="s">
        <v>2210</v>
      </c>
      <c r="K478" s="141" t="s">
        <v>2211</v>
      </c>
      <c r="L478" s="181"/>
      <c r="M478" s="181"/>
      <c r="N478" s="181">
        <f>M477*40000</f>
        <v>120000</v>
      </c>
      <c r="O478" s="181"/>
      <c r="P478" s="181"/>
      <c r="Q478" s="202">
        <f t="shared" si="51"/>
        <v>120000</v>
      </c>
      <c r="R478" s="217">
        <v>30</v>
      </c>
      <c r="S478" s="202">
        <f t="shared" si="52"/>
        <v>0</v>
      </c>
      <c r="T478" s="202">
        <f t="shared" si="53"/>
        <v>0</v>
      </c>
      <c r="U478" s="202">
        <f t="shared" si="54"/>
        <v>3600000</v>
      </c>
      <c r="V478" s="202">
        <f t="shared" si="55"/>
        <v>0</v>
      </c>
      <c r="W478" s="202">
        <f t="shared" si="56"/>
        <v>0</v>
      </c>
      <c r="X478" s="202">
        <f t="shared" si="50"/>
        <v>3600000</v>
      </c>
      <c r="Y478" s="180" t="s">
        <v>647</v>
      </c>
      <c r="Z478" s="203" t="str">
        <f>IF(Y478&gt;0,INDEX([15]KPI!$B$2:$B$61, MATCH(Y478,[15]KPI!$A$2:$A$61, 0)),"Enter KPI Reference No. to the left")</f>
        <v xml:space="preserve">Secondary schools at level three or above classification </v>
      </c>
      <c r="AA478" s="180" t="s">
        <v>1032</v>
      </c>
      <c r="AB478" s="213" t="s">
        <v>2174</v>
      </c>
      <c r="AC478" s="137"/>
    </row>
    <row r="479" spans="1:32" s="198" customFormat="1" ht="72" x14ac:dyDescent="0.2">
      <c r="A479" s="177">
        <v>477</v>
      </c>
      <c r="B479" s="140">
        <v>2</v>
      </c>
      <c r="C479" s="178" t="str">
        <f>IF(COUNTIF(Components!$E$4:$E$989,B479)&gt;0,INDEX(Components!$G$4:$G$989, MATCH(B479,Components!$E$4:$E$989, 0)),"Enter valid code to the left")</f>
        <v>General education quality</v>
      </c>
      <c r="D479" s="140">
        <v>5</v>
      </c>
      <c r="E479" s="178" t="str">
        <f t="array" ref="E479">IF(COUNTIFS(Components!$F$4:$F$989,D479,Components!$B$4:$B$989,B479)&gt;0,INDEX(Components!$G$4:$G$989, MATCH(B479&amp;D479,Components!$B$4:$B$989&amp;Components!$F$4:$F$989,0),0),"Enter the component code on the left")</f>
        <v>quality assurance</v>
      </c>
      <c r="F479" s="140">
        <v>1</v>
      </c>
      <c r="G479" s="178" t="str">
        <f t="array" ref="G479">IF(COUNTIFS(Components!$H$4:$H$989,F479, Components!$C$4:$C$989,D479,Components!$B$4:$B$989,B479)&gt;0,INDEX(Components!$I$4:$I$989, MATCH(B479&amp;D479&amp;F479,Components!$B$4:$B$989&amp;Components!$C$4:$C$989&amp;Components!$H$4:$H$989,0),0),"")</f>
        <v>school inspection</v>
      </c>
      <c r="H479" s="224" t="s">
        <v>2198</v>
      </c>
      <c r="I479" s="153" t="s">
        <v>2212</v>
      </c>
      <c r="J479" s="141" t="s">
        <v>2213</v>
      </c>
      <c r="K479" s="141" t="s">
        <v>2179</v>
      </c>
      <c r="L479" s="181">
        <v>4</v>
      </c>
      <c r="M479" s="181">
        <v>4</v>
      </c>
      <c r="N479" s="181">
        <v>4</v>
      </c>
      <c r="O479" s="181">
        <v>4</v>
      </c>
      <c r="P479" s="181">
        <v>4</v>
      </c>
      <c r="Q479" s="202">
        <f t="shared" si="51"/>
        <v>20</v>
      </c>
      <c r="R479" s="217">
        <v>213201</v>
      </c>
      <c r="S479" s="202">
        <f t="shared" si="52"/>
        <v>852804</v>
      </c>
      <c r="T479" s="202">
        <f t="shared" si="53"/>
        <v>852804</v>
      </c>
      <c r="U479" s="202">
        <f t="shared" si="54"/>
        <v>852804</v>
      </c>
      <c r="V479" s="202">
        <f t="shared" si="55"/>
        <v>852804</v>
      </c>
      <c r="W479" s="202">
        <f t="shared" si="56"/>
        <v>852804</v>
      </c>
      <c r="X479" s="202">
        <f t="shared" si="50"/>
        <v>4264020</v>
      </c>
      <c r="Y479" s="180" t="s">
        <v>646</v>
      </c>
      <c r="Z479" s="203" t="str">
        <f>IF(Y479&gt;0,INDEX([15]KPI!$B$2:$B$61, MATCH(Y479,[15]KPI!$A$2:$A$61, 0)),"Enter KPI Reference No. to the left")</f>
        <v>Primary schools at level three or above classification</v>
      </c>
      <c r="AA479" s="180" t="s">
        <v>3267</v>
      </c>
      <c r="AB479" s="213" t="s">
        <v>3323</v>
      </c>
      <c r="AC479" s="137" t="s">
        <v>2153</v>
      </c>
    </row>
    <row r="480" spans="1:32" s="198" customFormat="1" ht="72" x14ac:dyDescent="0.2">
      <c r="A480" s="177">
        <v>478</v>
      </c>
      <c r="B480" s="140">
        <v>2</v>
      </c>
      <c r="C480" s="178" t="str">
        <f>IF(COUNTIF(Components!$E$4:$E$989,B480)&gt;0,INDEX(Components!$G$4:$G$989, MATCH(B480,Components!$E$4:$E$989, 0)),"Enter valid code to the left")</f>
        <v>General education quality</v>
      </c>
      <c r="D480" s="140">
        <v>5</v>
      </c>
      <c r="E480" s="178" t="str">
        <f t="array" ref="E480">IF(COUNTIFS(Components!$F$4:$F$989,D480,Components!$B$4:$B$989,B480)&gt;0,INDEX(Components!$G$4:$G$989, MATCH(B480&amp;D480,Components!$B$4:$B$989&amp;Components!$F$4:$F$989,0),0),"Enter the component code on the left")</f>
        <v>quality assurance</v>
      </c>
      <c r="F480" s="140">
        <v>1</v>
      </c>
      <c r="G480" s="178" t="str">
        <f t="array" ref="G480">IF(COUNTIFS(Components!$H$4:$H$989,F480, Components!$C$4:$C$989,D480,Components!$B$4:$B$989,B480)&gt;0,INDEX(Components!$I$4:$I$989, MATCH(B480&amp;D480&amp;F480,Components!$B$4:$B$989&amp;Components!$C$4:$C$989&amp;Components!$H$4:$H$989,0),0),"")</f>
        <v>school inspection</v>
      </c>
      <c r="H480" s="224" t="s">
        <v>2198</v>
      </c>
      <c r="I480" s="153" t="s">
        <v>2214</v>
      </c>
      <c r="J480" s="141" t="s">
        <v>2215</v>
      </c>
      <c r="K480" s="141" t="s">
        <v>2179</v>
      </c>
      <c r="L480" s="181">
        <v>4</v>
      </c>
      <c r="M480" s="181">
        <v>4</v>
      </c>
      <c r="N480" s="181">
        <v>4</v>
      </c>
      <c r="O480" s="181">
        <v>4</v>
      </c>
      <c r="P480" s="181">
        <v>4</v>
      </c>
      <c r="Q480" s="202">
        <f t="shared" si="51"/>
        <v>20</v>
      </c>
      <c r="R480" s="217">
        <v>182172</v>
      </c>
      <c r="S480" s="202">
        <f t="shared" si="52"/>
        <v>728688</v>
      </c>
      <c r="T480" s="202">
        <f t="shared" si="53"/>
        <v>728688</v>
      </c>
      <c r="U480" s="202">
        <f t="shared" si="54"/>
        <v>728688</v>
      </c>
      <c r="V480" s="202">
        <f t="shared" si="55"/>
        <v>728688</v>
      </c>
      <c r="W480" s="202">
        <f t="shared" si="56"/>
        <v>728688</v>
      </c>
      <c r="X480" s="202">
        <f t="shared" si="50"/>
        <v>3643440</v>
      </c>
      <c r="Y480" s="180" t="s">
        <v>646</v>
      </c>
      <c r="Z480" s="203" t="str">
        <f>IF(Y480&gt;0,INDEX([15]KPI!$B$2:$B$61, MATCH(Y480,[15]KPI!$A$2:$A$61, 0)),"Enter KPI Reference No. to the left")</f>
        <v>Primary schools at level three or above classification</v>
      </c>
      <c r="AA480" s="180" t="s">
        <v>3267</v>
      </c>
      <c r="AB480" s="213" t="s">
        <v>3323</v>
      </c>
      <c r="AC480" s="137" t="s">
        <v>2153</v>
      </c>
    </row>
    <row r="481" spans="1:29" s="198" customFormat="1" ht="72" x14ac:dyDescent="0.2">
      <c r="A481" s="177">
        <v>479</v>
      </c>
      <c r="B481" s="140">
        <v>2</v>
      </c>
      <c r="C481" s="178" t="str">
        <f>IF(COUNTIF(Components!$E$4:$E$989,B481)&gt;0,INDEX(Components!$G$4:$G$989, MATCH(B481,Components!$E$4:$E$989, 0)),"Enter valid code to the left")</f>
        <v>General education quality</v>
      </c>
      <c r="D481" s="140">
        <v>5</v>
      </c>
      <c r="E481" s="178" t="str">
        <f t="array" ref="E481">IF(COUNTIFS(Components!$F$4:$F$989,D481,Components!$B$4:$B$989,B481)&gt;0,INDEX(Components!$G$4:$G$989, MATCH(B481&amp;D481,Components!$B$4:$B$989&amp;Components!$F$4:$F$989,0),0),"Enter the component code on the left")</f>
        <v>quality assurance</v>
      </c>
      <c r="F481" s="140">
        <v>1</v>
      </c>
      <c r="G481" s="178" t="str">
        <f t="array" ref="G481">IF(COUNTIFS(Components!$H$4:$H$989,F481, Components!$C$4:$C$989,D481,Components!$B$4:$B$989,B481)&gt;0,INDEX(Components!$I$4:$I$989, MATCH(B481&amp;D481&amp;F481,Components!$B$4:$B$989&amp;Components!$C$4:$C$989&amp;Components!$H$4:$H$989,0),0),"")</f>
        <v>school inspection</v>
      </c>
      <c r="H481" s="224" t="s">
        <v>2198</v>
      </c>
      <c r="I481" s="153" t="s">
        <v>2330</v>
      </c>
      <c r="J481" s="141" t="s">
        <v>2216</v>
      </c>
      <c r="K481" s="141" t="s">
        <v>2217</v>
      </c>
      <c r="L481" s="181">
        <v>360</v>
      </c>
      <c r="M481" s="181"/>
      <c r="N481" s="181"/>
      <c r="O481" s="181"/>
      <c r="P481" s="181"/>
      <c r="Q481" s="202">
        <f t="shared" si="51"/>
        <v>360</v>
      </c>
      <c r="R481" s="217">
        <v>12000</v>
      </c>
      <c r="S481" s="202">
        <f t="shared" si="52"/>
        <v>4320000</v>
      </c>
      <c r="T481" s="202">
        <f t="shared" si="53"/>
        <v>0</v>
      </c>
      <c r="U481" s="202">
        <f t="shared" si="54"/>
        <v>0</v>
      </c>
      <c r="V481" s="202">
        <f t="shared" si="55"/>
        <v>0</v>
      </c>
      <c r="W481" s="202">
        <f t="shared" si="56"/>
        <v>0</v>
      </c>
      <c r="X481" s="202">
        <f t="shared" si="50"/>
        <v>4320000</v>
      </c>
      <c r="Y481" s="180" t="s">
        <v>647</v>
      </c>
      <c r="Z481" s="203" t="str">
        <f>IF(Y481&gt;0,INDEX([15]KPI!$B$2:$B$61, MATCH(Y481,[15]KPI!$A$2:$A$61, 0)),"Enter KPI Reference No. to the left")</f>
        <v xml:space="preserve">Secondary schools at level three or above classification </v>
      </c>
      <c r="AA481" s="180" t="s">
        <v>3267</v>
      </c>
      <c r="AB481" s="213" t="s">
        <v>2174</v>
      </c>
      <c r="AC481" s="137"/>
    </row>
    <row r="482" spans="1:29" s="198" customFormat="1" ht="72" x14ac:dyDescent="0.2">
      <c r="A482" s="177">
        <v>480</v>
      </c>
      <c r="B482" s="140">
        <v>2</v>
      </c>
      <c r="C482" s="178" t="str">
        <f>IF(COUNTIF(Components!$E$4:$E$989,B482)&gt;0,INDEX(Components!$G$4:$G$989, MATCH(B482,Components!$E$4:$E$989, 0)),"Enter valid code to the left")</f>
        <v>General education quality</v>
      </c>
      <c r="D482" s="140">
        <v>5</v>
      </c>
      <c r="E482" s="178" t="str">
        <f t="array" ref="E482">IF(COUNTIFS(Components!$F$4:$F$989,D482,Components!$B$4:$B$989,B482)&gt;0,INDEX(Components!$G$4:$G$989, MATCH(B482&amp;D482,Components!$B$4:$B$989&amp;Components!$F$4:$F$989,0),0),"Enter the component code on the left")</f>
        <v>quality assurance</v>
      </c>
      <c r="F482" s="140">
        <v>1</v>
      </c>
      <c r="G482" s="178" t="str">
        <f t="array" ref="G482">IF(COUNTIFS(Components!$H$4:$H$989,F482, Components!$C$4:$C$989,D482,Components!$B$4:$B$989,B482)&gt;0,INDEX(Components!$I$4:$I$989, MATCH(B482&amp;D482&amp;F482,Components!$B$4:$B$989&amp;Components!$C$4:$C$989&amp;Components!$H$4:$H$989,0),0),"")</f>
        <v>school inspection</v>
      </c>
      <c r="H482" s="224" t="s">
        <v>2198</v>
      </c>
      <c r="I482" s="153" t="s">
        <v>2218</v>
      </c>
      <c r="J482" s="141" t="s">
        <v>2216</v>
      </c>
      <c r="K482" s="141" t="s">
        <v>2219</v>
      </c>
      <c r="L482" s="181">
        <v>161</v>
      </c>
      <c r="M482" s="181"/>
      <c r="N482" s="181"/>
      <c r="O482" s="181"/>
      <c r="P482" s="181"/>
      <c r="Q482" s="202">
        <f t="shared" si="51"/>
        <v>161</v>
      </c>
      <c r="R482" s="217">
        <v>20000</v>
      </c>
      <c r="S482" s="202">
        <f t="shared" si="52"/>
        <v>3220000</v>
      </c>
      <c r="T482" s="202">
        <f t="shared" si="53"/>
        <v>0</v>
      </c>
      <c r="U482" s="202">
        <f t="shared" si="54"/>
        <v>0</v>
      </c>
      <c r="V482" s="202">
        <f t="shared" si="55"/>
        <v>0</v>
      </c>
      <c r="W482" s="202">
        <f t="shared" si="56"/>
        <v>0</v>
      </c>
      <c r="X482" s="202">
        <f t="shared" si="50"/>
        <v>3220000</v>
      </c>
      <c r="Y482" s="180" t="s">
        <v>647</v>
      </c>
      <c r="Z482" s="203" t="str">
        <f>IF(Y482&gt;0,INDEX([15]KPI!$B$2:$B$61, MATCH(Y482,[15]KPI!$A$2:$A$61, 0)),"Enter KPI Reference No. to the left")</f>
        <v xml:space="preserve">Secondary schools at level three or above classification </v>
      </c>
      <c r="AA482" s="180" t="s">
        <v>1032</v>
      </c>
      <c r="AB482" s="213" t="s">
        <v>2174</v>
      </c>
      <c r="AC482" s="137"/>
    </row>
    <row r="483" spans="1:29" s="198" customFormat="1" ht="72" x14ac:dyDescent="0.2">
      <c r="A483" s="177">
        <v>481</v>
      </c>
      <c r="B483" s="140">
        <v>2</v>
      </c>
      <c r="C483" s="178" t="str">
        <f>IF(COUNTIF(Components!$E$4:$E$989,B483)&gt;0,INDEX(Components!$G$4:$G$989, MATCH(B483,Components!$E$4:$E$989, 0)),"Enter valid code to the left")</f>
        <v>General education quality</v>
      </c>
      <c r="D483" s="140">
        <v>5</v>
      </c>
      <c r="E483" s="178" t="str">
        <f t="array" ref="E483">IF(COUNTIFS(Components!$F$4:$F$989,D483,Components!$B$4:$B$989,B483)&gt;0,INDEX(Components!$G$4:$G$989, MATCH(B483&amp;D483,Components!$B$4:$B$989&amp;Components!$F$4:$F$989,0),0),"Enter the component code on the left")</f>
        <v>quality assurance</v>
      </c>
      <c r="F483" s="140">
        <v>1</v>
      </c>
      <c r="G483" s="178" t="str">
        <f t="array" ref="G483">IF(COUNTIFS(Components!$H$4:$H$989,F483, Components!$C$4:$C$989,D483,Components!$B$4:$B$989,B483)&gt;0,INDEX(Components!$I$4:$I$989, MATCH(B483&amp;D483&amp;F483,Components!$B$4:$B$989&amp;Components!$C$4:$C$989&amp;Components!$H$4:$H$989,0),0),"")</f>
        <v>school inspection</v>
      </c>
      <c r="H483" s="224" t="s">
        <v>2198</v>
      </c>
      <c r="I483" s="153" t="s">
        <v>2220</v>
      </c>
      <c r="J483" s="141" t="s">
        <v>2221</v>
      </c>
      <c r="K483" s="141" t="s">
        <v>2222</v>
      </c>
      <c r="L483" s="181">
        <v>13</v>
      </c>
      <c r="M483" s="181"/>
      <c r="N483" s="181"/>
      <c r="O483" s="181"/>
      <c r="P483" s="181"/>
      <c r="Q483" s="202">
        <f t="shared" si="51"/>
        <v>13</v>
      </c>
      <c r="R483" s="217">
        <v>35000</v>
      </c>
      <c r="S483" s="202">
        <f t="shared" si="52"/>
        <v>455000</v>
      </c>
      <c r="T483" s="202">
        <f t="shared" si="53"/>
        <v>0</v>
      </c>
      <c r="U483" s="202">
        <f t="shared" si="54"/>
        <v>0</v>
      </c>
      <c r="V483" s="202">
        <f t="shared" si="55"/>
        <v>0</v>
      </c>
      <c r="W483" s="202">
        <f t="shared" si="56"/>
        <v>0</v>
      </c>
      <c r="X483" s="202">
        <f t="shared" si="50"/>
        <v>455000</v>
      </c>
      <c r="Y483" s="180" t="s">
        <v>647</v>
      </c>
      <c r="Z483" s="203" t="str">
        <f>IF(Y483&gt;0,INDEX([15]KPI!$B$2:$B$61, MATCH(Y483,[15]KPI!$A$2:$A$61, 0)),"Enter KPI Reference No. to the left")</f>
        <v xml:space="preserve">Secondary schools at level three or above classification </v>
      </c>
      <c r="AA483" s="180" t="s">
        <v>1032</v>
      </c>
      <c r="AB483" s="213" t="s">
        <v>2174</v>
      </c>
      <c r="AC483" s="137"/>
    </row>
    <row r="484" spans="1:29" s="198" customFormat="1" ht="72" x14ac:dyDescent="0.2">
      <c r="A484" s="177">
        <v>482</v>
      </c>
      <c r="B484" s="140">
        <v>2</v>
      </c>
      <c r="C484" s="178" t="str">
        <f>IF(COUNTIF(Components!$E$4:$E$989,B484)&gt;0,INDEX(Components!$G$4:$G$989, MATCH(B484,Components!$E$4:$E$989, 0)),"Enter valid code to the left")</f>
        <v>General education quality</v>
      </c>
      <c r="D484" s="140">
        <v>5</v>
      </c>
      <c r="E484" s="178" t="str">
        <f t="array" ref="E484">IF(COUNTIFS(Components!$F$4:$F$989,D484,Components!$B$4:$B$989,B484)&gt;0,INDEX(Components!$G$4:$G$989, MATCH(B484&amp;D484,Components!$B$4:$B$989&amp;Components!$F$4:$F$989,0),0),"Enter the component code on the left")</f>
        <v>quality assurance</v>
      </c>
      <c r="F484" s="140">
        <v>1</v>
      </c>
      <c r="G484" s="178" t="str">
        <f t="array" ref="G484">IF(COUNTIFS(Components!$H$4:$H$989,F484, Components!$C$4:$C$989,D484,Components!$B$4:$B$989,B484)&gt;0,INDEX(Components!$I$4:$I$989, MATCH(B484&amp;D484&amp;F484,Components!$B$4:$B$989&amp;Components!$C$4:$C$989&amp;Components!$H$4:$H$989,0),0),"")</f>
        <v>school inspection</v>
      </c>
      <c r="H484" s="224" t="s">
        <v>2198</v>
      </c>
      <c r="I484" s="153" t="s">
        <v>2223</v>
      </c>
      <c r="J484" s="141" t="s">
        <v>2221</v>
      </c>
      <c r="K484" s="141" t="s">
        <v>2224</v>
      </c>
      <c r="L484" s="181">
        <v>1000</v>
      </c>
      <c r="M484" s="181"/>
      <c r="N484" s="181"/>
      <c r="O484" s="181"/>
      <c r="P484" s="181"/>
      <c r="Q484" s="202">
        <f t="shared" si="51"/>
        <v>1000</v>
      </c>
      <c r="R484" s="217">
        <v>250</v>
      </c>
      <c r="S484" s="202">
        <f t="shared" si="52"/>
        <v>250000</v>
      </c>
      <c r="T484" s="202">
        <f t="shared" si="53"/>
        <v>0</v>
      </c>
      <c r="U484" s="202">
        <f t="shared" si="54"/>
        <v>0</v>
      </c>
      <c r="V484" s="202">
        <f t="shared" si="55"/>
        <v>0</v>
      </c>
      <c r="W484" s="202">
        <f t="shared" si="56"/>
        <v>0</v>
      </c>
      <c r="X484" s="202">
        <f t="shared" ref="X484:X518" si="57">S484+T484+U484+V484+W484</f>
        <v>250000</v>
      </c>
      <c r="Y484" s="180" t="s">
        <v>646</v>
      </c>
      <c r="Z484" s="203" t="str">
        <f>IF(Y484&gt;0,INDEX([15]KPI!$B$2:$B$61, MATCH(Y484,[15]KPI!$A$2:$A$61, 0)),"Enter KPI Reference No. to the left")</f>
        <v>Primary schools at level three or above classification</v>
      </c>
      <c r="AA484" s="180" t="s">
        <v>1032</v>
      </c>
      <c r="AB484" s="213" t="s">
        <v>2174</v>
      </c>
      <c r="AC484" s="137"/>
    </row>
    <row r="485" spans="1:29" s="198" customFormat="1" ht="72" x14ac:dyDescent="0.2">
      <c r="A485" s="177">
        <v>483</v>
      </c>
      <c r="B485" s="140">
        <v>2</v>
      </c>
      <c r="C485" s="178" t="str">
        <f>IF(COUNTIF(Components!$E$4:$E$989,B485)&gt;0,INDEX(Components!$G$4:$G$989, MATCH(B485,Components!$E$4:$E$989, 0)),"Enter valid code to the left")</f>
        <v>General education quality</v>
      </c>
      <c r="D485" s="140">
        <v>5</v>
      </c>
      <c r="E485" s="178" t="str">
        <f t="array" ref="E485">IF(COUNTIFS(Components!$F$4:$F$989,D485,Components!$B$4:$B$989,B485)&gt;0,INDEX(Components!$G$4:$G$989, MATCH(B485&amp;D485,Components!$B$4:$B$989&amp;Components!$F$4:$F$989,0),0),"Enter the component code on the left")</f>
        <v>quality assurance</v>
      </c>
      <c r="F485" s="140">
        <v>1</v>
      </c>
      <c r="G485" s="178" t="str">
        <f t="array" ref="G485">IF(COUNTIFS(Components!$H$4:$H$989,F485, Components!$C$4:$C$989,D485,Components!$B$4:$B$989,B485)&gt;0,INDEX(Components!$I$4:$I$989, MATCH(B485&amp;D485&amp;F485,Components!$B$4:$B$989&amp;Components!$C$4:$C$989&amp;Components!$H$4:$H$989,0),0),"")</f>
        <v>school inspection</v>
      </c>
      <c r="H485" s="224" t="s">
        <v>2198</v>
      </c>
      <c r="I485" s="201" t="s">
        <v>2225</v>
      </c>
      <c r="J485" s="141" t="s">
        <v>2221</v>
      </c>
      <c r="K485" s="141" t="s">
        <v>2226</v>
      </c>
      <c r="L485" s="181">
        <v>2</v>
      </c>
      <c r="M485" s="181"/>
      <c r="N485" s="181"/>
      <c r="O485" s="181"/>
      <c r="P485" s="181"/>
      <c r="Q485" s="202">
        <f t="shared" si="51"/>
        <v>2</v>
      </c>
      <c r="R485" s="217">
        <v>2000000</v>
      </c>
      <c r="S485" s="202">
        <f t="shared" si="52"/>
        <v>4000000</v>
      </c>
      <c r="T485" s="202">
        <f t="shared" si="53"/>
        <v>0</v>
      </c>
      <c r="U485" s="202">
        <f t="shared" si="54"/>
        <v>0</v>
      </c>
      <c r="V485" s="202">
        <f t="shared" si="55"/>
        <v>0</v>
      </c>
      <c r="W485" s="202">
        <f t="shared" si="56"/>
        <v>0</v>
      </c>
      <c r="X485" s="202">
        <f t="shared" si="57"/>
        <v>4000000</v>
      </c>
      <c r="Y485" s="180" t="s">
        <v>647</v>
      </c>
      <c r="Z485" s="203" t="str">
        <f>IF(Y485&gt;0,INDEX([15]KPI!$B$2:$B$61, MATCH(Y485,[15]KPI!$A$2:$A$61, 0)),"Enter KPI Reference No. to the left")</f>
        <v xml:space="preserve">Secondary schools at level three or above classification </v>
      </c>
      <c r="AA485" s="180" t="s">
        <v>3267</v>
      </c>
      <c r="AB485" s="213" t="s">
        <v>2174</v>
      </c>
      <c r="AC485" s="137"/>
    </row>
    <row r="486" spans="1:29" s="198" customFormat="1" ht="72" x14ac:dyDescent="0.2">
      <c r="A486" s="177">
        <v>484</v>
      </c>
      <c r="B486" s="140">
        <v>2</v>
      </c>
      <c r="C486" s="178" t="str">
        <f>IF(COUNTIF(Components!$E$4:$E$989,B486)&gt;0,INDEX(Components!$G$4:$G$989, MATCH(B486,Components!$E$4:$E$989, 0)),"Enter valid code to the left")</f>
        <v>General education quality</v>
      </c>
      <c r="D486" s="140">
        <v>5</v>
      </c>
      <c r="E486" s="178" t="str">
        <f t="array" ref="E486">IF(COUNTIFS(Components!$F$4:$F$989,D486,Components!$B$4:$B$989,B486)&gt;0,INDEX(Components!$G$4:$G$989, MATCH(B486&amp;D486,Components!$B$4:$B$989&amp;Components!$F$4:$F$989,0),0),"Enter the component code on the left")</f>
        <v>quality assurance</v>
      </c>
      <c r="F486" s="140">
        <v>1</v>
      </c>
      <c r="G486" s="178" t="str">
        <f t="array" ref="G486">IF(COUNTIFS(Components!$H$4:$H$989,F486, Components!$C$4:$C$989,D486,Components!$B$4:$B$989,B486)&gt;0,INDEX(Components!$I$4:$I$989, MATCH(B486&amp;D486&amp;F486,Components!$B$4:$B$989&amp;Components!$C$4:$C$989&amp;Components!$H$4:$H$989,0),0),"")</f>
        <v>school inspection</v>
      </c>
      <c r="H486" s="224" t="s">
        <v>2198</v>
      </c>
      <c r="I486" s="201" t="s">
        <v>2227</v>
      </c>
      <c r="J486" s="141" t="s">
        <v>2221</v>
      </c>
      <c r="K486" s="141" t="s">
        <v>2228</v>
      </c>
      <c r="L486" s="181">
        <v>1000</v>
      </c>
      <c r="M486" s="181"/>
      <c r="N486" s="181"/>
      <c r="O486" s="181"/>
      <c r="P486" s="181"/>
      <c r="Q486" s="202">
        <f t="shared" si="51"/>
        <v>1000</v>
      </c>
      <c r="R486" s="206">
        <v>80000</v>
      </c>
      <c r="S486" s="202">
        <f t="shared" si="52"/>
        <v>80000000</v>
      </c>
      <c r="T486" s="202">
        <f t="shared" si="53"/>
        <v>0</v>
      </c>
      <c r="U486" s="202">
        <f t="shared" si="54"/>
        <v>0</v>
      </c>
      <c r="V486" s="202">
        <f t="shared" si="55"/>
        <v>0</v>
      </c>
      <c r="W486" s="202">
        <f t="shared" si="56"/>
        <v>0</v>
      </c>
      <c r="X486" s="202">
        <f t="shared" si="57"/>
        <v>80000000</v>
      </c>
      <c r="Y486" s="180" t="s">
        <v>647</v>
      </c>
      <c r="Z486" s="203" t="str">
        <f>IF(Y486&gt;0,INDEX([15]KPI!$B$2:$B$61, MATCH(Y486,[15]KPI!$A$2:$A$61, 0)),"Enter KPI Reference No. to the left")</f>
        <v xml:space="preserve">Secondary schools at level three or above classification </v>
      </c>
      <c r="AA486" s="180" t="s">
        <v>3267</v>
      </c>
      <c r="AB486" s="213" t="s">
        <v>2174</v>
      </c>
      <c r="AC486" s="137"/>
    </row>
    <row r="487" spans="1:29" s="198" customFormat="1" ht="72" x14ac:dyDescent="0.2">
      <c r="A487" s="177">
        <v>485</v>
      </c>
      <c r="B487" s="140">
        <v>2</v>
      </c>
      <c r="C487" s="178" t="str">
        <f>IF(COUNTIF(Components!$E$4:$E$989,B487)&gt;0,INDEX(Components!$G$4:$G$989, MATCH(B487,Components!$E$4:$E$989, 0)),"Enter valid code to the left")</f>
        <v>General education quality</v>
      </c>
      <c r="D487" s="140">
        <v>5</v>
      </c>
      <c r="E487" s="178" t="str">
        <f t="array" ref="E487">IF(COUNTIFS(Components!$F$4:$F$989,D487,Components!$B$4:$B$989,B487)&gt;0,INDEX(Components!$G$4:$G$989, MATCH(B487&amp;D487,Components!$B$4:$B$989&amp;Components!$F$4:$F$989,0),0),"Enter the component code on the left")</f>
        <v>quality assurance</v>
      </c>
      <c r="F487" s="140">
        <v>1</v>
      </c>
      <c r="G487" s="178" t="str">
        <f t="array" ref="G487">IF(COUNTIFS(Components!$H$4:$H$989,F487, Components!$C$4:$C$989,D487,Components!$B$4:$B$989,B487)&gt;0,INDEX(Components!$I$4:$I$989, MATCH(B487&amp;D487&amp;F487,Components!$B$4:$B$989&amp;Components!$C$4:$C$989&amp;Components!$H$4:$H$989,0),0),"")</f>
        <v>school inspection</v>
      </c>
      <c r="H487" s="224" t="s">
        <v>2198</v>
      </c>
      <c r="I487" s="141" t="s">
        <v>2229</v>
      </c>
      <c r="J487" s="141" t="s">
        <v>2221</v>
      </c>
      <c r="K487" s="141" t="s">
        <v>2217</v>
      </c>
      <c r="L487" s="181"/>
      <c r="M487" s="181"/>
      <c r="N487" s="181">
        <v>950</v>
      </c>
      <c r="O487" s="181"/>
      <c r="P487" s="181"/>
      <c r="Q487" s="202">
        <f t="shared" si="51"/>
        <v>950</v>
      </c>
      <c r="R487" s="217">
        <v>12500</v>
      </c>
      <c r="S487" s="202">
        <f t="shared" si="52"/>
        <v>0</v>
      </c>
      <c r="T487" s="202">
        <f t="shared" si="53"/>
        <v>0</v>
      </c>
      <c r="U487" s="202">
        <f t="shared" si="54"/>
        <v>11875000</v>
      </c>
      <c r="V487" s="202">
        <f t="shared" si="55"/>
        <v>0</v>
      </c>
      <c r="W487" s="202">
        <f t="shared" si="56"/>
        <v>0</v>
      </c>
      <c r="X487" s="202">
        <f t="shared" si="57"/>
        <v>11875000</v>
      </c>
      <c r="Y487" s="180" t="s">
        <v>647</v>
      </c>
      <c r="Z487" s="203" t="str">
        <f>IF(Y487&gt;0,INDEX([15]KPI!$B$2:$B$61, MATCH(Y487,[15]KPI!$A$2:$A$61, 0)),"Enter KPI Reference No. to the left")</f>
        <v xml:space="preserve">Secondary schools at level three or above classification </v>
      </c>
      <c r="AA487" s="180" t="s">
        <v>1032</v>
      </c>
      <c r="AB487" s="213" t="s">
        <v>2174</v>
      </c>
      <c r="AC487" s="137"/>
    </row>
    <row r="488" spans="1:29" s="200" customFormat="1" ht="72" x14ac:dyDescent="0.2">
      <c r="A488" s="177">
        <v>486</v>
      </c>
      <c r="B488" s="140">
        <v>2</v>
      </c>
      <c r="C488" s="178" t="str">
        <f>IF(COUNTIF(Components!$E$4:$E$989,B488)&gt;0,INDEX(Components!$G$4:$G$989, MATCH(B488,Components!$E$4:$E$989, 0)),"Enter valid code to the left")</f>
        <v>General education quality</v>
      </c>
      <c r="D488" s="140">
        <v>5</v>
      </c>
      <c r="E488" s="178" t="str">
        <f t="array" ref="E488">IF(COUNTIFS(Components!$F$4:$F$989,D488,Components!$B$4:$B$989,B488)&gt;0,INDEX(Components!$G$4:$G$989, MATCH(B488&amp;D488,Components!$B$4:$B$989&amp;Components!$F$4:$F$989,0),0),"Enter the component code on the left")</f>
        <v>quality assurance</v>
      </c>
      <c r="F488" s="140">
        <v>1</v>
      </c>
      <c r="G488" s="178" t="str">
        <f t="array" ref="G488">IF(COUNTIFS(Components!$H$4:$H$989,F488, Components!$C$4:$C$989,D488,Components!$B$4:$B$989,B488)&gt;0,INDEX(Components!$I$4:$I$989, MATCH(B488&amp;D488&amp;F488,Components!$B$4:$B$989&amp;Components!$C$4:$C$989&amp;Components!$H$4:$H$989,0),0),"")</f>
        <v>school inspection</v>
      </c>
      <c r="H488" s="224" t="s">
        <v>2198</v>
      </c>
      <c r="I488" s="138" t="s">
        <v>2230</v>
      </c>
      <c r="J488" s="141" t="s">
        <v>2231</v>
      </c>
      <c r="K488" s="141" t="s">
        <v>2232</v>
      </c>
      <c r="L488" s="181"/>
      <c r="M488" s="181">
        <v>1</v>
      </c>
      <c r="N488" s="181">
        <v>1</v>
      </c>
      <c r="O488" s="181">
        <v>1</v>
      </c>
      <c r="P488" s="181">
        <v>1</v>
      </c>
      <c r="Q488" s="202">
        <f t="shared" si="51"/>
        <v>4</v>
      </c>
      <c r="R488" s="217">
        <v>70950</v>
      </c>
      <c r="S488" s="202">
        <f t="shared" si="52"/>
        <v>0</v>
      </c>
      <c r="T488" s="202">
        <f t="shared" si="53"/>
        <v>70950</v>
      </c>
      <c r="U488" s="202">
        <f t="shared" si="54"/>
        <v>70950</v>
      </c>
      <c r="V488" s="202">
        <f t="shared" si="55"/>
        <v>70950</v>
      </c>
      <c r="W488" s="202">
        <f t="shared" si="56"/>
        <v>70950</v>
      </c>
      <c r="X488" s="202">
        <f t="shared" si="57"/>
        <v>283800</v>
      </c>
      <c r="Y488" s="180" t="s">
        <v>647</v>
      </c>
      <c r="Z488" s="203" t="str">
        <f>IF(Y488&gt;0,INDEX([15]KPI!$B$2:$B$61, MATCH(Y488,[15]KPI!$A$2:$A$61, 0)),"Enter KPI Reference No. to the left")</f>
        <v xml:space="preserve">Secondary schools at level three or above classification </v>
      </c>
      <c r="AA488" s="180" t="s">
        <v>1032</v>
      </c>
      <c r="AB488" s="213" t="s">
        <v>2174</v>
      </c>
      <c r="AC488" s="137"/>
    </row>
    <row r="489" spans="1:29" s="198" customFormat="1" ht="72" x14ac:dyDescent="0.2">
      <c r="A489" s="177">
        <v>487</v>
      </c>
      <c r="B489" s="140">
        <v>2</v>
      </c>
      <c r="C489" s="178" t="str">
        <f>IF(COUNTIF(Components!$E$4:$E$989,B489)&gt;0,INDEX(Components!$G$4:$G$989, MATCH(B489,Components!$E$4:$E$989, 0)),"Enter valid code to the left")</f>
        <v>General education quality</v>
      </c>
      <c r="D489" s="140">
        <v>5</v>
      </c>
      <c r="E489" s="178" t="str">
        <f t="array" ref="E489">IF(COUNTIFS(Components!$F$4:$F$989,D489,Components!$B$4:$B$989,B489)&gt;0,INDEX(Components!$G$4:$G$989, MATCH(B489&amp;D489,Components!$B$4:$B$989&amp;Components!$F$4:$F$989,0),0),"Enter the component code on the left")</f>
        <v>quality assurance</v>
      </c>
      <c r="F489" s="140">
        <v>1</v>
      </c>
      <c r="G489" s="178" t="str">
        <f t="array" ref="G489">IF(COUNTIFS(Components!$H$4:$H$989,F489, Components!$C$4:$C$989,D489,Components!$B$4:$B$989,B489)&gt;0,INDEX(Components!$I$4:$I$989, MATCH(B489&amp;D489&amp;F489,Components!$B$4:$B$989&amp;Components!$C$4:$C$989&amp;Components!$H$4:$H$989,0),0),"")</f>
        <v>school inspection</v>
      </c>
      <c r="H489" s="224" t="s">
        <v>2198</v>
      </c>
      <c r="I489" s="138" t="s">
        <v>2233</v>
      </c>
      <c r="J489" s="141" t="s">
        <v>2234</v>
      </c>
      <c r="K489" s="141" t="s">
        <v>2235</v>
      </c>
      <c r="L489" s="181"/>
      <c r="M489" s="181"/>
      <c r="N489" s="181">
        <v>1</v>
      </c>
      <c r="O489" s="181"/>
      <c r="P489" s="181"/>
      <c r="Q489" s="202">
        <f t="shared" si="51"/>
        <v>1</v>
      </c>
      <c r="R489" s="217">
        <v>227392</v>
      </c>
      <c r="S489" s="202">
        <f t="shared" si="52"/>
        <v>0</v>
      </c>
      <c r="T489" s="202">
        <f t="shared" si="53"/>
        <v>0</v>
      </c>
      <c r="U489" s="202">
        <f t="shared" si="54"/>
        <v>227392</v>
      </c>
      <c r="V489" s="202">
        <f t="shared" si="55"/>
        <v>0</v>
      </c>
      <c r="W489" s="202">
        <f t="shared" si="56"/>
        <v>0</v>
      </c>
      <c r="X489" s="202">
        <f t="shared" si="57"/>
        <v>227392</v>
      </c>
      <c r="Y489" s="180" t="s">
        <v>647</v>
      </c>
      <c r="Z489" s="203" t="str">
        <f>IF(Y489&gt;0,INDEX([15]KPI!$B$2:$B$61, MATCH(Y489,[15]KPI!$A$2:$A$61, 0)),"Enter KPI Reference No. to the left")</f>
        <v xml:space="preserve">Secondary schools at level three or above classification </v>
      </c>
      <c r="AA489" s="180" t="s">
        <v>1032</v>
      </c>
      <c r="AB489" s="213" t="s">
        <v>2174</v>
      </c>
      <c r="AC489" s="137"/>
    </row>
    <row r="490" spans="1:29" s="198" customFormat="1" ht="72" x14ac:dyDescent="0.2">
      <c r="A490" s="177">
        <v>488</v>
      </c>
      <c r="B490" s="140">
        <v>2</v>
      </c>
      <c r="C490" s="178" t="str">
        <f>IF(COUNTIF(Components!$E$4:$E$989,B490)&gt;0,INDEX(Components!$G$4:$G$989, MATCH(B490,Components!$E$4:$E$989, 0)),"Enter valid code to the left")</f>
        <v>General education quality</v>
      </c>
      <c r="D490" s="140">
        <v>5</v>
      </c>
      <c r="E490" s="178" t="str">
        <f t="array" ref="E490">IF(COUNTIFS(Components!$F$4:$F$989,D490,Components!$B$4:$B$989,B490)&gt;0,INDEX(Components!$G$4:$G$989, MATCH(B490&amp;D490,Components!$B$4:$B$989&amp;Components!$F$4:$F$989,0),0),"Enter the component code on the left")</f>
        <v>quality assurance</v>
      </c>
      <c r="F490" s="140">
        <v>1</v>
      </c>
      <c r="G490" s="178" t="str">
        <f t="array" ref="G490">IF(COUNTIFS(Components!$H$4:$H$989,F490, Components!$C$4:$C$989,D490,Components!$B$4:$B$989,B490)&gt;0,INDEX(Components!$I$4:$I$989, MATCH(B490&amp;D490&amp;F490,Components!$B$4:$B$989&amp;Components!$C$4:$C$989&amp;Components!$H$4:$H$989,0),0),"")</f>
        <v>school inspection</v>
      </c>
      <c r="H490" s="224" t="s">
        <v>2198</v>
      </c>
      <c r="I490" s="138" t="s">
        <v>2236</v>
      </c>
      <c r="J490" s="141" t="s">
        <v>2237</v>
      </c>
      <c r="K490" s="141" t="s">
        <v>2238</v>
      </c>
      <c r="L490" s="181"/>
      <c r="M490" s="181">
        <v>1</v>
      </c>
      <c r="N490" s="181"/>
      <c r="O490" s="181"/>
      <c r="P490" s="181"/>
      <c r="Q490" s="202">
        <f t="shared" si="51"/>
        <v>1</v>
      </c>
      <c r="R490" s="217">
        <v>920000</v>
      </c>
      <c r="S490" s="202">
        <f t="shared" si="52"/>
        <v>0</v>
      </c>
      <c r="T490" s="202">
        <f t="shared" si="53"/>
        <v>920000</v>
      </c>
      <c r="U490" s="202">
        <f t="shared" si="54"/>
        <v>0</v>
      </c>
      <c r="V490" s="202">
        <f t="shared" si="55"/>
        <v>0</v>
      </c>
      <c r="W490" s="202">
        <f t="shared" si="56"/>
        <v>0</v>
      </c>
      <c r="X490" s="202">
        <f t="shared" si="57"/>
        <v>920000</v>
      </c>
      <c r="Y490" s="180" t="s">
        <v>647</v>
      </c>
      <c r="Z490" s="203" t="str">
        <f>IF(Y490&gt;0,INDEX([15]KPI!$B$2:$B$61, MATCH(Y490,[15]KPI!$A$2:$A$61, 0)),"Enter KPI Reference No. to the left")</f>
        <v xml:space="preserve">Secondary schools at level three or above classification </v>
      </c>
      <c r="AA490" s="180" t="s">
        <v>1032</v>
      </c>
      <c r="AB490" s="213" t="s">
        <v>2174</v>
      </c>
      <c r="AC490" s="137"/>
    </row>
    <row r="491" spans="1:29" ht="48" x14ac:dyDescent="0.2">
      <c r="A491" s="177">
        <v>489</v>
      </c>
      <c r="B491" s="140">
        <v>2</v>
      </c>
      <c r="C491" s="178" t="str">
        <f>IF(COUNTIF(Components!$E$4:$E$989,B491)&gt;0,INDEX(Components!$G$4:$G$989, MATCH(B491,Components!$E$4:$E$989, 0)),"Enter valid code to the left")</f>
        <v>General education quality</v>
      </c>
      <c r="D491" s="140">
        <v>5</v>
      </c>
      <c r="E491" s="178" t="str">
        <f t="array" ref="E491">IF(COUNTIFS(Components!$F$4:$F$989,D491,Components!$B$4:$B$989,B491)&gt;0,INDEX(Components!$G$4:$G$989, MATCH(B491&amp;D491,Components!$B$4:$B$989&amp;Components!$F$4:$F$989,0),0),"Enter the component code on the left")</f>
        <v>quality assurance</v>
      </c>
      <c r="F491" s="140">
        <v>2</v>
      </c>
      <c r="G491" s="178" t="str">
        <f t="array" ref="G491">IF(COUNTIFS(Components!$H$4:$H$989,F491, Components!$C$4:$C$989,D491,Components!$B$4:$B$989,B491)&gt;0,INDEX(Components!$I$4:$I$989, MATCH(B491&amp;D491&amp;F491,Components!$B$4:$B$989&amp;Components!$C$4:$C$989&amp;Components!$H$4:$H$989,0),0),"")</f>
        <v>teacher and school leader licensing</v>
      </c>
      <c r="H491" s="201" t="s">
        <v>2239</v>
      </c>
      <c r="I491" s="201" t="s">
        <v>2240</v>
      </c>
      <c r="J491" s="141" t="s">
        <v>2241</v>
      </c>
      <c r="K491" s="141" t="s">
        <v>2242</v>
      </c>
      <c r="L491" s="181">
        <v>2</v>
      </c>
      <c r="M491" s="181">
        <v>0</v>
      </c>
      <c r="N491" s="181">
        <v>0</v>
      </c>
      <c r="O491" s="181">
        <v>0</v>
      </c>
      <c r="P491" s="181">
        <v>0</v>
      </c>
      <c r="Q491" s="202">
        <f t="shared" si="51"/>
        <v>2</v>
      </c>
      <c r="R491" s="182">
        <v>137000</v>
      </c>
      <c r="S491" s="202">
        <f t="shared" si="52"/>
        <v>274000</v>
      </c>
      <c r="T491" s="202">
        <f t="shared" si="53"/>
        <v>0</v>
      </c>
      <c r="U491" s="202">
        <f t="shared" si="54"/>
        <v>0</v>
      </c>
      <c r="V491" s="202">
        <f t="shared" si="55"/>
        <v>0</v>
      </c>
      <c r="W491" s="202">
        <f t="shared" si="56"/>
        <v>0</v>
      </c>
      <c r="X491" s="202">
        <f t="shared" si="57"/>
        <v>274000</v>
      </c>
      <c r="Y491" s="180" t="s">
        <v>645</v>
      </c>
      <c r="Z491" s="203" t="str">
        <f>IF(Y491&gt;0,INDEX([16]KPI!$B$3:$B$61, MATCH(Y491,[16]KPI!$A$2:$A$61, 0)),"Enter KPI Reference No. to the left")</f>
        <v>Primary schools at level three or above classification</v>
      </c>
      <c r="AA491" s="180" t="s">
        <v>3267</v>
      </c>
      <c r="AB491" s="213" t="s">
        <v>3325</v>
      </c>
      <c r="AC491" s="137" t="s">
        <v>2243</v>
      </c>
    </row>
    <row r="492" spans="1:29" ht="96" x14ac:dyDescent="0.2">
      <c r="A492" s="177">
        <v>490</v>
      </c>
      <c r="B492" s="140">
        <v>2</v>
      </c>
      <c r="C492" s="178" t="str">
        <f>IF(COUNTIF(Components!$E$4:$E$989,B492)&gt;0,INDEX(Components!$G$4:$G$989, MATCH(B492,Components!$E$4:$E$989, 0)),"Enter valid code to the left")</f>
        <v>General education quality</v>
      </c>
      <c r="D492" s="140">
        <v>5</v>
      </c>
      <c r="E492" s="178" t="str">
        <f t="array" ref="E492">IF(COUNTIFS(Components!$F$4:$F$989,D492,Components!$B$4:$B$989,B492)&gt;0,INDEX(Components!$G$4:$G$989, MATCH(B492&amp;D492,Components!$B$4:$B$989&amp;Components!$F$4:$F$989,0),0),"Enter the component code on the left")</f>
        <v>quality assurance</v>
      </c>
      <c r="F492" s="140">
        <v>2</v>
      </c>
      <c r="G492" s="178" t="str">
        <f t="array" ref="G492">IF(COUNTIFS(Components!$H$4:$H$989,F492, Components!$C$4:$C$989,D492,Components!$B$4:$B$989,B492)&gt;0,INDEX(Components!$I$4:$I$989, MATCH(B492&amp;D492&amp;F492,Components!$B$4:$B$989&amp;Components!$C$4:$C$989&amp;Components!$H$4:$H$989,0),0),"")</f>
        <v>teacher and school leader licensing</v>
      </c>
      <c r="H492" s="201" t="s">
        <v>2239</v>
      </c>
      <c r="I492" s="201" t="s">
        <v>2244</v>
      </c>
      <c r="J492" s="201" t="s">
        <v>2245</v>
      </c>
      <c r="K492" s="147" t="s">
        <v>2246</v>
      </c>
      <c r="L492" s="204">
        <v>0</v>
      </c>
      <c r="M492" s="182">
        <v>3027</v>
      </c>
      <c r="N492" s="182">
        <v>3784</v>
      </c>
      <c r="O492" s="182">
        <v>3784</v>
      </c>
      <c r="P492" s="182">
        <v>3027</v>
      </c>
      <c r="Q492" s="202">
        <f t="shared" si="51"/>
        <v>13622</v>
      </c>
      <c r="R492" s="182">
        <v>500</v>
      </c>
      <c r="S492" s="202">
        <f t="shared" si="52"/>
        <v>0</v>
      </c>
      <c r="T492" s="202">
        <f t="shared" si="53"/>
        <v>1513500</v>
      </c>
      <c r="U492" s="202">
        <f t="shared" si="54"/>
        <v>1892000</v>
      </c>
      <c r="V492" s="202">
        <f t="shared" si="55"/>
        <v>1892000</v>
      </c>
      <c r="W492" s="202">
        <f t="shared" si="56"/>
        <v>1513500</v>
      </c>
      <c r="X492" s="202">
        <f t="shared" si="57"/>
        <v>6811000</v>
      </c>
      <c r="Y492" s="180" t="s">
        <v>644</v>
      </c>
      <c r="Z492" s="203" t="str">
        <f>IF(Y492&gt;0,INDEX([16]KPI!$B$3:$B$61, MATCH(Y492,[16]KPI!$A$2:$A$61, 0)),"Enter KPI Reference No. to the left")</f>
        <v>Teachers in Grades 1-12 that are licensed</v>
      </c>
      <c r="AA492" s="180" t="s">
        <v>3267</v>
      </c>
      <c r="AB492" s="213" t="s">
        <v>769</v>
      </c>
      <c r="AC492" s="137" t="s">
        <v>2247</v>
      </c>
    </row>
    <row r="493" spans="1:29" ht="96" x14ac:dyDescent="0.2">
      <c r="A493" s="177">
        <v>491</v>
      </c>
      <c r="B493" s="140">
        <v>2</v>
      </c>
      <c r="C493" s="178" t="str">
        <f>IF(COUNTIF(Components!$E$4:$E$989,B493)&gt;0,INDEX(Components!$G$4:$G$989, MATCH(B493,Components!$E$4:$E$989, 0)),"Enter valid code to the left")</f>
        <v>General education quality</v>
      </c>
      <c r="D493" s="140">
        <v>5</v>
      </c>
      <c r="E493" s="178" t="str">
        <f t="array" ref="E493">IF(COUNTIFS(Components!$F$4:$F$989,D493,Components!$B$4:$B$989,B493)&gt;0,INDEX(Components!$G$4:$G$989, MATCH(B493&amp;D493,Components!$B$4:$B$989&amp;Components!$F$4:$F$989,0),0),"Enter the component code on the left")</f>
        <v>quality assurance</v>
      </c>
      <c r="F493" s="140">
        <v>2</v>
      </c>
      <c r="G493" s="178" t="str">
        <f t="array" ref="G493">IF(COUNTIFS(Components!$H$4:$H$989,F493, Components!$C$4:$C$989,D493,Components!$B$4:$B$989,B493)&gt;0,INDEX(Components!$I$4:$I$989, MATCH(B493&amp;D493&amp;F493,Components!$B$4:$B$989&amp;Components!$C$4:$C$989&amp;Components!$H$4:$H$989,0),0),"")</f>
        <v>teacher and school leader licensing</v>
      </c>
      <c r="H493" s="201" t="s">
        <v>2239</v>
      </c>
      <c r="I493" s="201" t="s">
        <v>2248</v>
      </c>
      <c r="J493" s="201" t="s">
        <v>2249</v>
      </c>
      <c r="K493" s="147" t="s">
        <v>2250</v>
      </c>
      <c r="L493" s="182">
        <v>42798</v>
      </c>
      <c r="M493" s="182">
        <v>53497</v>
      </c>
      <c r="N493" s="182">
        <v>32099</v>
      </c>
      <c r="O493" s="182">
        <v>32098</v>
      </c>
      <c r="P493" s="182">
        <v>32098</v>
      </c>
      <c r="Q493" s="202">
        <f t="shared" si="51"/>
        <v>192590</v>
      </c>
      <c r="R493" s="182">
        <v>500</v>
      </c>
      <c r="S493" s="202">
        <f t="shared" si="52"/>
        <v>21399000</v>
      </c>
      <c r="T493" s="202">
        <f t="shared" si="53"/>
        <v>26748500</v>
      </c>
      <c r="U493" s="202">
        <f t="shared" si="54"/>
        <v>16049500</v>
      </c>
      <c r="V493" s="202">
        <f t="shared" si="55"/>
        <v>16049000</v>
      </c>
      <c r="W493" s="202">
        <f t="shared" si="56"/>
        <v>16049000</v>
      </c>
      <c r="X493" s="202">
        <f t="shared" si="57"/>
        <v>96295000</v>
      </c>
      <c r="Y493" s="180" t="s">
        <v>644</v>
      </c>
      <c r="Z493" s="203" t="str">
        <f>IF(Y493&gt;0,INDEX([16]KPI!$B$3:$B$61, MATCH(Y493,[16]KPI!$A$2:$A$61, 0)),"Enter KPI Reference No. to the left")</f>
        <v>Teachers in Grades 1-12 that are licensed</v>
      </c>
      <c r="AA493" s="180" t="s">
        <v>3267</v>
      </c>
      <c r="AB493" s="213" t="s">
        <v>769</v>
      </c>
      <c r="AC493" s="137" t="s">
        <v>2247</v>
      </c>
    </row>
    <row r="494" spans="1:29" ht="96" x14ac:dyDescent="0.2">
      <c r="A494" s="177">
        <v>492</v>
      </c>
      <c r="B494" s="140">
        <v>2</v>
      </c>
      <c r="C494" s="178" t="str">
        <f>IF(COUNTIF(Components!$E$4:$E$989,B494)&gt;0,INDEX(Components!$G$4:$G$989, MATCH(B494,Components!$E$4:$E$989, 0)),"Enter valid code to the left")</f>
        <v>General education quality</v>
      </c>
      <c r="D494" s="140">
        <v>5</v>
      </c>
      <c r="E494" s="178" t="str">
        <f t="array" ref="E494">IF(COUNTIFS(Components!$F$4:$F$989,D494,Components!$B$4:$B$989,B494)&gt;0,INDEX(Components!$G$4:$G$989, MATCH(B494&amp;D494,Components!$B$4:$B$989&amp;Components!$F$4:$F$989,0),0),"Enter the component code on the left")</f>
        <v>quality assurance</v>
      </c>
      <c r="F494" s="140">
        <v>2</v>
      </c>
      <c r="G494" s="178" t="str">
        <f t="array" ref="G494">IF(COUNTIFS(Components!$H$4:$H$989,F494, Components!$C$4:$C$989,D494,Components!$B$4:$B$989,B494)&gt;0,INDEX(Components!$I$4:$I$989, MATCH(B494&amp;D494&amp;F494,Components!$B$4:$B$989&amp;Components!$C$4:$C$989&amp;Components!$H$4:$H$989,0),0),"")</f>
        <v>teacher and school leader licensing</v>
      </c>
      <c r="H494" s="201" t="s">
        <v>2239</v>
      </c>
      <c r="I494" s="201" t="s">
        <v>2251</v>
      </c>
      <c r="J494" s="205" t="s">
        <v>2252</v>
      </c>
      <c r="K494" s="147" t="s">
        <v>2250</v>
      </c>
      <c r="L494" s="182">
        <v>30800</v>
      </c>
      <c r="M494" s="182">
        <v>38500</v>
      </c>
      <c r="N494" s="182">
        <v>23100</v>
      </c>
      <c r="O494" s="182">
        <v>23100</v>
      </c>
      <c r="P494" s="182">
        <v>23100</v>
      </c>
      <c r="Q494" s="202">
        <f t="shared" si="51"/>
        <v>138600</v>
      </c>
      <c r="R494" s="206">
        <v>500</v>
      </c>
      <c r="S494" s="202">
        <f t="shared" si="52"/>
        <v>15400000</v>
      </c>
      <c r="T494" s="202">
        <f t="shared" si="53"/>
        <v>19250000</v>
      </c>
      <c r="U494" s="202">
        <f t="shared" si="54"/>
        <v>11550000</v>
      </c>
      <c r="V494" s="202">
        <f t="shared" si="55"/>
        <v>11550000</v>
      </c>
      <c r="W494" s="202">
        <f t="shared" si="56"/>
        <v>11550000</v>
      </c>
      <c r="X494" s="202">
        <f t="shared" si="57"/>
        <v>69300000</v>
      </c>
      <c r="Y494" s="180" t="s">
        <v>645</v>
      </c>
      <c r="Z494" s="203" t="str">
        <f>IF(Y494&gt;0,INDEX([16]KPI!$B$2:$B$61, MATCH(Y494,[16]KPI!$A$2:$A$61, 0)),"Enter KPI Reference No. to the left")</f>
        <v>Teachers in Grades 1-12 that are licensed</v>
      </c>
      <c r="AA494" s="180" t="s">
        <v>3267</v>
      </c>
      <c r="AB494" s="213" t="s">
        <v>769</v>
      </c>
      <c r="AC494" s="137" t="s">
        <v>2247</v>
      </c>
    </row>
    <row r="495" spans="1:29" ht="96" x14ac:dyDescent="0.2">
      <c r="A495" s="177">
        <v>493</v>
      </c>
      <c r="B495" s="140">
        <v>2</v>
      </c>
      <c r="C495" s="178" t="str">
        <f>IF(COUNTIF(Components!$E$4:$E$989,B495)&gt;0,INDEX(Components!$G$4:$G$989, MATCH(B495,Components!$E$4:$E$989, 0)),"Enter valid code to the left")</f>
        <v>General education quality</v>
      </c>
      <c r="D495" s="140">
        <v>5</v>
      </c>
      <c r="E495" s="178" t="str">
        <f t="array" ref="E495">IF(COUNTIFS(Components!$F$4:$F$989,D495,Components!$B$4:$B$989,B495)&gt;0,INDEX(Components!$G$4:$G$989, MATCH(B495&amp;D495,Components!$B$4:$B$989&amp;Components!$F$4:$F$989,0),0),"Enter the component code on the left")</f>
        <v>quality assurance</v>
      </c>
      <c r="F495" s="140">
        <v>2</v>
      </c>
      <c r="G495" s="178" t="str">
        <f t="array" ref="G495">IF(COUNTIFS(Components!$H$4:$H$989,F495, Components!$C$4:$C$989,D495,Components!$B$4:$B$989,B495)&gt;0,INDEX(Components!$I$4:$I$989, MATCH(B495&amp;D495&amp;F495,Components!$B$4:$B$989&amp;Components!$C$4:$C$989&amp;Components!$H$4:$H$989,0),0),"")</f>
        <v>teacher and school leader licensing</v>
      </c>
      <c r="H495" s="201" t="s">
        <v>2239</v>
      </c>
      <c r="I495" s="201" t="s">
        <v>2253</v>
      </c>
      <c r="J495" s="201" t="s">
        <v>2254</v>
      </c>
      <c r="K495" s="147" t="s">
        <v>2250</v>
      </c>
      <c r="L495" s="182">
        <v>14197</v>
      </c>
      <c r="M495" s="182">
        <v>17747</v>
      </c>
      <c r="N495" s="182">
        <v>10648</v>
      </c>
      <c r="O495" s="182">
        <v>10648</v>
      </c>
      <c r="P495" s="182">
        <v>10648</v>
      </c>
      <c r="Q495" s="202">
        <f t="shared" si="51"/>
        <v>63888</v>
      </c>
      <c r="R495" s="206">
        <v>500</v>
      </c>
      <c r="S495" s="202">
        <f t="shared" si="52"/>
        <v>7098500</v>
      </c>
      <c r="T495" s="202">
        <f t="shared" si="53"/>
        <v>8873500</v>
      </c>
      <c r="U495" s="202">
        <f t="shared" si="54"/>
        <v>5324000</v>
      </c>
      <c r="V495" s="202">
        <f t="shared" si="55"/>
        <v>5324000</v>
      </c>
      <c r="W495" s="202">
        <f t="shared" si="56"/>
        <v>5324000</v>
      </c>
      <c r="X495" s="202">
        <f t="shared" si="57"/>
        <v>31944000</v>
      </c>
      <c r="Y495" s="180" t="s">
        <v>645</v>
      </c>
      <c r="Z495" s="203" t="str">
        <f>IF(Y495&gt;0,INDEX([16]KPI!$B$2:$B$61, MATCH(Y495,[16]KPI!$A$2:$A$61, 0)),"Enter KPI Reference No. to the left")</f>
        <v>Teachers in Grades 1-12 that are licensed</v>
      </c>
      <c r="AA495" s="180" t="s">
        <v>3267</v>
      </c>
      <c r="AB495" s="213" t="s">
        <v>3325</v>
      </c>
      <c r="AC495" s="137" t="s">
        <v>2247</v>
      </c>
    </row>
    <row r="496" spans="1:29" ht="48" x14ac:dyDescent="0.2">
      <c r="A496" s="177">
        <v>494</v>
      </c>
      <c r="B496" s="140">
        <v>2</v>
      </c>
      <c r="C496" s="178" t="str">
        <f>IF(COUNTIF(Components!$E$4:$E$989,B496)&gt;0,INDEX(Components!$G$4:$G$989, MATCH(B496,Components!$E$4:$E$989, 0)),"Enter valid code to the left")</f>
        <v>General education quality</v>
      </c>
      <c r="D496" s="140">
        <v>5</v>
      </c>
      <c r="E496" s="178" t="str">
        <f t="array" ref="E496">IF(COUNTIFS(Components!$F$4:$F$989,D496,Components!$B$4:$B$989,B496)&gt;0,INDEX(Components!$G$4:$G$989, MATCH(B496&amp;D496,Components!$B$4:$B$989&amp;Components!$F$4:$F$989,0),0),"Enter the component code on the left")</f>
        <v>quality assurance</v>
      </c>
      <c r="F496" s="140">
        <v>2</v>
      </c>
      <c r="G496" s="178" t="str">
        <f t="array" ref="G496">IF(COUNTIFS(Components!$H$4:$H$989,F496, Components!$C$4:$C$989,D496,Components!$B$4:$B$989,B496)&gt;0,INDEX(Components!$I$4:$I$989, MATCH(B496&amp;D496&amp;F496,Components!$B$4:$B$989&amp;Components!$C$4:$C$989&amp;Components!$H$4:$H$989,0),0),"")</f>
        <v>teacher and school leader licensing</v>
      </c>
      <c r="H496" s="201" t="s">
        <v>2239</v>
      </c>
      <c r="I496" s="201" t="s">
        <v>2255</v>
      </c>
      <c r="J496" s="201" t="s">
        <v>2256</v>
      </c>
      <c r="K496" s="141" t="s">
        <v>2257</v>
      </c>
      <c r="L496" s="181">
        <v>1000</v>
      </c>
      <c r="M496" s="181">
        <v>1000</v>
      </c>
      <c r="N496" s="181">
        <v>500</v>
      </c>
      <c r="O496" s="181">
        <v>500</v>
      </c>
      <c r="P496" s="181">
        <v>200</v>
      </c>
      <c r="Q496" s="202">
        <f t="shared" si="51"/>
        <v>3200</v>
      </c>
      <c r="R496" s="206">
        <v>4500</v>
      </c>
      <c r="S496" s="202">
        <f t="shared" si="52"/>
        <v>4500000</v>
      </c>
      <c r="T496" s="202">
        <f t="shared" si="53"/>
        <v>4500000</v>
      </c>
      <c r="U496" s="202">
        <f t="shared" si="54"/>
        <v>2250000</v>
      </c>
      <c r="V496" s="202">
        <f t="shared" si="55"/>
        <v>2250000</v>
      </c>
      <c r="W496" s="202">
        <f t="shared" si="56"/>
        <v>900000</v>
      </c>
      <c r="X496" s="202">
        <f t="shared" si="57"/>
        <v>14400000</v>
      </c>
      <c r="Y496" s="180" t="s">
        <v>645</v>
      </c>
      <c r="Z496" s="203" t="str">
        <f>IF(Y496&gt;0,INDEX([16]KPI!$B$2:$B$61, MATCH(Y496,[16]KPI!$A$2:$A$61, 0)),"Enter KPI Reference No. to the left")</f>
        <v>Teachers in Grades 1-12 that are licensed</v>
      </c>
      <c r="AA496" s="180" t="s">
        <v>3267</v>
      </c>
      <c r="AB496" s="213" t="s">
        <v>3325</v>
      </c>
      <c r="AC496" s="137"/>
    </row>
    <row r="497" spans="1:29" ht="48" x14ac:dyDescent="0.2">
      <c r="A497" s="177">
        <v>495</v>
      </c>
      <c r="B497" s="140">
        <v>2</v>
      </c>
      <c r="C497" s="178" t="str">
        <f>IF(COUNTIF(Components!$E$4:$E$989,B497)&gt;0,INDEX(Components!$G$4:$G$989, MATCH(B497,Components!$E$4:$E$989, 0)),"Enter valid code to the left")</f>
        <v>General education quality</v>
      </c>
      <c r="D497" s="140">
        <v>5</v>
      </c>
      <c r="E497" s="178" t="str">
        <f t="array" ref="E497">IF(COUNTIFS(Components!$F$4:$F$989,D497,Components!$B$4:$B$989,B497)&gt;0,INDEX(Components!$G$4:$G$989, MATCH(B497&amp;D497,Components!$B$4:$B$989&amp;Components!$F$4:$F$989,0),0),"Enter the component code on the left")</f>
        <v>quality assurance</v>
      </c>
      <c r="F497" s="140">
        <v>2</v>
      </c>
      <c r="G497" s="178" t="str">
        <f t="array" ref="G497">IF(COUNTIFS(Components!$H$4:$H$989,F497, Components!$C$4:$C$989,D497,Components!$B$4:$B$989,B497)&gt;0,INDEX(Components!$I$4:$I$989, MATCH(B497&amp;D497&amp;F497,Components!$B$4:$B$989&amp;Components!$C$4:$C$989&amp;Components!$H$4:$H$989,0),0),"")</f>
        <v>teacher and school leader licensing</v>
      </c>
      <c r="H497" s="201" t="s">
        <v>2239</v>
      </c>
      <c r="I497" s="201" t="s">
        <v>2258</v>
      </c>
      <c r="J497" s="201" t="s">
        <v>2259</v>
      </c>
      <c r="K497" s="141" t="s">
        <v>2260</v>
      </c>
      <c r="L497" s="181">
        <v>1000</v>
      </c>
      <c r="M497" s="181">
        <v>13640</v>
      </c>
      <c r="N497" s="181">
        <v>7000</v>
      </c>
      <c r="O497" s="181">
        <v>7000</v>
      </c>
      <c r="P497" s="181">
        <v>7000</v>
      </c>
      <c r="Q497" s="202">
        <f t="shared" si="51"/>
        <v>35640</v>
      </c>
      <c r="R497" s="206">
        <v>3000</v>
      </c>
      <c r="S497" s="202">
        <f t="shared" si="52"/>
        <v>3000000</v>
      </c>
      <c r="T497" s="202">
        <f t="shared" si="53"/>
        <v>40920000</v>
      </c>
      <c r="U497" s="202">
        <f t="shared" si="54"/>
        <v>21000000</v>
      </c>
      <c r="V497" s="202">
        <f t="shared" si="55"/>
        <v>21000000</v>
      </c>
      <c r="W497" s="202">
        <f t="shared" si="56"/>
        <v>21000000</v>
      </c>
      <c r="X497" s="202">
        <f t="shared" si="57"/>
        <v>106920000</v>
      </c>
      <c r="Y497" s="180" t="s">
        <v>645</v>
      </c>
      <c r="Z497" s="203" t="str">
        <f>IF(Y497&gt;0,INDEX([16]KPI!$B$2:$B$61, MATCH(Y497,[16]KPI!$A$2:$A$61, 0)),"Enter KPI Reference No. to the left")</f>
        <v>Teachers in Grades 1-12 that are licensed</v>
      </c>
      <c r="AA497" s="180" t="s">
        <v>3267</v>
      </c>
      <c r="AB497" s="213" t="s">
        <v>769</v>
      </c>
      <c r="AC497" s="137"/>
    </row>
    <row r="498" spans="1:29" ht="96" x14ac:dyDescent="0.2">
      <c r="A498" s="177">
        <v>496</v>
      </c>
      <c r="B498" s="140">
        <v>2</v>
      </c>
      <c r="C498" s="178" t="str">
        <f>IF(COUNTIF(Components!$E$4:$E$989,B498)&gt;0,INDEX(Components!$G$4:$G$989, MATCH(B498,Components!$E$4:$E$989, 0)),"Enter valid code to the left")</f>
        <v>General education quality</v>
      </c>
      <c r="D498" s="140">
        <v>5</v>
      </c>
      <c r="E498" s="178" t="str">
        <f t="array" ref="E498">IF(COUNTIFS(Components!$F$4:$F$989,D498,Components!$B$4:$B$989,B498)&gt;0,INDEX(Components!$G$4:$G$989, MATCH(B498&amp;D498,Components!$B$4:$B$989&amp;Components!$F$4:$F$989,0),0),"Enter the component code on the left")</f>
        <v>quality assurance</v>
      </c>
      <c r="F498" s="140">
        <v>2</v>
      </c>
      <c r="G498" s="178" t="str">
        <f t="array" ref="G498">IF(COUNTIFS(Components!$H$4:$H$989,F498, Components!$C$4:$C$989,D498,Components!$B$4:$B$989,B498)&gt;0,INDEX(Components!$I$4:$I$989, MATCH(B498&amp;D498&amp;F498,Components!$B$4:$B$989&amp;Components!$C$4:$C$989&amp;Components!$H$4:$H$989,0),0),"")</f>
        <v>teacher and school leader licensing</v>
      </c>
      <c r="H498" s="201" t="s">
        <v>2261</v>
      </c>
      <c r="I498" s="201" t="s">
        <v>2262</v>
      </c>
      <c r="J498" s="201" t="s">
        <v>2263</v>
      </c>
      <c r="K498" s="141" t="s">
        <v>2264</v>
      </c>
      <c r="L498" s="181">
        <v>7322</v>
      </c>
      <c r="M498" s="181">
        <v>9152</v>
      </c>
      <c r="N498" s="181">
        <v>7321</v>
      </c>
      <c r="O498" s="181">
        <v>7322</v>
      </c>
      <c r="P498" s="181">
        <v>5491</v>
      </c>
      <c r="Q498" s="202">
        <f t="shared" si="51"/>
        <v>36608</v>
      </c>
      <c r="R498" s="206">
        <v>500</v>
      </c>
      <c r="S498" s="202">
        <f t="shared" si="52"/>
        <v>3661000</v>
      </c>
      <c r="T498" s="202">
        <f t="shared" si="53"/>
        <v>4576000</v>
      </c>
      <c r="U498" s="202">
        <f t="shared" si="54"/>
        <v>3660500</v>
      </c>
      <c r="V498" s="202">
        <f t="shared" si="55"/>
        <v>3661000</v>
      </c>
      <c r="W498" s="202">
        <f t="shared" si="56"/>
        <v>2745500</v>
      </c>
      <c r="X498" s="202">
        <f t="shared" si="57"/>
        <v>18304000</v>
      </c>
      <c r="Y498" s="180" t="s">
        <v>645</v>
      </c>
      <c r="Z498" s="203" t="str">
        <f>IF(Y498&gt;0,INDEX([16]KPI!$B$2:$B$61, MATCH(Y498,[16]KPI!$A$2:$A$61, 0)),"Enter KPI Reference No. to the left")</f>
        <v>Teachers in Grades 1-12 that are licensed</v>
      </c>
      <c r="AA498" s="180" t="s">
        <v>3267</v>
      </c>
      <c r="AB498" s="213" t="s">
        <v>769</v>
      </c>
      <c r="AC498" s="137" t="s">
        <v>2247</v>
      </c>
    </row>
    <row r="499" spans="1:29" ht="96" x14ac:dyDescent="0.2">
      <c r="A499" s="177">
        <v>497</v>
      </c>
      <c r="B499" s="140">
        <v>2</v>
      </c>
      <c r="C499" s="178" t="str">
        <f>IF(COUNTIF(Components!$E$4:$E$989,B499)&gt;0,INDEX(Components!$G$4:$G$989, MATCH(B499,Components!$E$4:$E$989, 0)),"Enter valid code to the left")</f>
        <v>General education quality</v>
      </c>
      <c r="D499" s="140">
        <v>5</v>
      </c>
      <c r="E499" s="178" t="str">
        <f t="array" ref="E499">IF(COUNTIFS(Components!$F$4:$F$989,D499,Components!$B$4:$B$989,B499)&gt;0,INDEX(Components!$G$4:$G$989, MATCH(B499&amp;D499,Components!$B$4:$B$989&amp;Components!$F$4:$F$989,0),0),"Enter the component code on the left")</f>
        <v>quality assurance</v>
      </c>
      <c r="F499" s="140">
        <v>2</v>
      </c>
      <c r="G499" s="178" t="str">
        <f t="array" ref="G499">IF(COUNTIFS(Components!$H$4:$H$989,F499, Components!$C$4:$C$989,D499,Components!$B$4:$B$989,B499)&gt;0,INDEX(Components!$I$4:$I$989, MATCH(B499&amp;D499&amp;F499,Components!$B$4:$B$989&amp;Components!$C$4:$C$989&amp;Components!$H$4:$H$989,0),0),"")</f>
        <v>teacher and school leader licensing</v>
      </c>
      <c r="H499" s="201" t="s">
        <v>2261</v>
      </c>
      <c r="I499" s="201" t="s">
        <v>2265</v>
      </c>
      <c r="J499" s="205" t="s">
        <v>2266</v>
      </c>
      <c r="K499" s="141" t="s">
        <v>2264</v>
      </c>
      <c r="L499" s="181">
        <v>933</v>
      </c>
      <c r="M499" s="181">
        <v>1167</v>
      </c>
      <c r="N499" s="181">
        <v>933</v>
      </c>
      <c r="O499" s="181">
        <v>933</v>
      </c>
      <c r="P499" s="181">
        <v>700</v>
      </c>
      <c r="Q499" s="202">
        <f t="shared" si="51"/>
        <v>4666</v>
      </c>
      <c r="R499" s="206">
        <v>500</v>
      </c>
      <c r="S499" s="202">
        <f t="shared" si="52"/>
        <v>466500</v>
      </c>
      <c r="T499" s="202">
        <f t="shared" si="53"/>
        <v>583500</v>
      </c>
      <c r="U499" s="202">
        <f t="shared" si="54"/>
        <v>466500</v>
      </c>
      <c r="V499" s="202">
        <f t="shared" si="55"/>
        <v>466500</v>
      </c>
      <c r="W499" s="202">
        <f t="shared" si="56"/>
        <v>350000</v>
      </c>
      <c r="X499" s="202">
        <f t="shared" si="57"/>
        <v>2333000</v>
      </c>
      <c r="Y499" s="180" t="s">
        <v>645</v>
      </c>
      <c r="Z499" s="203" t="str">
        <f>IF(Y499&gt;0,INDEX([16]KPI!$B$2:$B$61, MATCH(Y499,[16]KPI!$A$2:$A$61, 0)),"Enter KPI Reference No. to the left")</f>
        <v>Teachers in Grades 1-12 that are licensed</v>
      </c>
      <c r="AA499" s="180" t="s">
        <v>3267</v>
      </c>
      <c r="AB499" s="213" t="s">
        <v>2267</v>
      </c>
      <c r="AC499" s="137" t="s">
        <v>2247</v>
      </c>
    </row>
    <row r="500" spans="1:29" ht="96" x14ac:dyDescent="0.2">
      <c r="A500" s="177">
        <v>498</v>
      </c>
      <c r="B500" s="140">
        <v>2</v>
      </c>
      <c r="C500" s="178" t="str">
        <f>IF(COUNTIF(Components!$E$4:$E$989,B500)&gt;0,INDEX(Components!$G$4:$G$989, MATCH(B500,Components!$E$4:$E$989, 0)),"Enter valid code to the left")</f>
        <v>General education quality</v>
      </c>
      <c r="D500" s="140">
        <v>5</v>
      </c>
      <c r="E500" s="178" t="str">
        <f t="array" ref="E500">IF(COUNTIFS(Components!$F$4:$F$989,D500,Components!$B$4:$B$989,B500)&gt;0,INDEX(Components!$G$4:$G$989, MATCH(B500&amp;D500,Components!$B$4:$B$989&amp;Components!$F$4:$F$989,0),0),"Enter the component code on the left")</f>
        <v>quality assurance</v>
      </c>
      <c r="F500" s="140">
        <v>2</v>
      </c>
      <c r="G500" s="178" t="str">
        <f t="array" ref="G500">IF(COUNTIFS(Components!$H$4:$H$989,F500, Components!$C$4:$C$989,D500,Components!$B$4:$B$989,B500)&gt;0,INDEX(Components!$I$4:$I$989, MATCH(B500&amp;D500&amp;F500,Components!$B$4:$B$989&amp;Components!$C$4:$C$989&amp;Components!$H$4:$H$989,0),0),"")</f>
        <v>teacher and school leader licensing</v>
      </c>
      <c r="H500" s="201" t="s">
        <v>2261</v>
      </c>
      <c r="I500" s="201" t="s">
        <v>2268</v>
      </c>
      <c r="J500" s="205" t="s">
        <v>2269</v>
      </c>
      <c r="K500" s="141" t="s">
        <v>2270</v>
      </c>
      <c r="L500" s="181">
        <v>2441</v>
      </c>
      <c r="M500" s="181">
        <v>3051</v>
      </c>
      <c r="N500" s="181">
        <v>2441</v>
      </c>
      <c r="O500" s="181">
        <v>2440</v>
      </c>
      <c r="P500" s="181">
        <v>1830</v>
      </c>
      <c r="Q500" s="202">
        <f t="shared" si="51"/>
        <v>12203</v>
      </c>
      <c r="R500" s="206">
        <v>500</v>
      </c>
      <c r="S500" s="202">
        <f t="shared" si="52"/>
        <v>1220500</v>
      </c>
      <c r="T500" s="202">
        <f t="shared" si="53"/>
        <v>1525500</v>
      </c>
      <c r="U500" s="202">
        <f t="shared" si="54"/>
        <v>1220500</v>
      </c>
      <c r="V500" s="202">
        <f t="shared" si="55"/>
        <v>1220000</v>
      </c>
      <c r="W500" s="202">
        <f t="shared" si="56"/>
        <v>915000</v>
      </c>
      <c r="X500" s="202">
        <f t="shared" si="57"/>
        <v>6101500</v>
      </c>
      <c r="Y500" s="180" t="s">
        <v>645</v>
      </c>
      <c r="Z500" s="203" t="str">
        <f>IF(Y500&gt;0,INDEX([16]KPI!$B$2:$B$61, MATCH(Y500,[16]KPI!$A$2:$A$61, 0)),"Enter KPI Reference No. to the left")</f>
        <v>Teachers in Grades 1-12 that are licensed</v>
      </c>
      <c r="AA500" s="180" t="s">
        <v>3267</v>
      </c>
      <c r="AB500" s="213" t="s">
        <v>769</v>
      </c>
      <c r="AC500" s="137" t="s">
        <v>2247</v>
      </c>
    </row>
    <row r="501" spans="1:29" s="187" customFormat="1" ht="96" x14ac:dyDescent="0.2">
      <c r="A501" s="177">
        <v>499</v>
      </c>
      <c r="B501" s="190">
        <v>2</v>
      </c>
      <c r="C501" s="178" t="str">
        <f>IF(COUNTIF(Components!$E$4:$E$989,B501)&gt;0,INDEX(Components!$G$4:$G$989, MATCH(B501,Components!$E$4:$E$989, 0)),"Enter valid code to the left")</f>
        <v>General education quality</v>
      </c>
      <c r="D501" s="190">
        <v>5</v>
      </c>
      <c r="E501" s="178" t="str">
        <f t="array" ref="E501">IF(COUNTIFS(Components!$F$4:$F$989,D501,Components!$B$4:$B$989,B501)&gt;0,INDEX(Components!$G$4:$G$989, MATCH(B501&amp;D501,Components!$B$4:$B$989&amp;Components!$F$4:$F$989,0),0),"Enter the component code on the left")</f>
        <v>quality assurance</v>
      </c>
      <c r="F501" s="190">
        <v>2</v>
      </c>
      <c r="G501" s="178" t="str">
        <f t="array" ref="G501">IF(COUNTIFS(Components!$H$4:$H$989,F501, Components!$C$4:$C$989,D501,Components!$B$4:$B$989,B501)&gt;0,INDEX(Components!$I$4:$I$989, MATCH(B501&amp;D501&amp;F501,Components!$B$4:$B$989&amp;Components!$C$4:$C$989&amp;Components!$H$4:$H$989,0),0),"")</f>
        <v>teacher and school leader licensing</v>
      </c>
      <c r="H501" s="201" t="s">
        <v>2261</v>
      </c>
      <c r="I501" s="207" t="s">
        <v>2271</v>
      </c>
      <c r="J501" s="208" t="s">
        <v>2272</v>
      </c>
      <c r="K501" s="141" t="s">
        <v>2270</v>
      </c>
      <c r="L501" s="181">
        <v>233</v>
      </c>
      <c r="M501" s="181">
        <v>292</v>
      </c>
      <c r="N501" s="181">
        <v>233</v>
      </c>
      <c r="O501" s="181">
        <v>233</v>
      </c>
      <c r="P501" s="181">
        <v>176</v>
      </c>
      <c r="Q501" s="202">
        <f t="shared" si="51"/>
        <v>1167</v>
      </c>
      <c r="R501" s="206">
        <v>500</v>
      </c>
      <c r="S501" s="202">
        <f t="shared" si="52"/>
        <v>116500</v>
      </c>
      <c r="T501" s="202">
        <f t="shared" si="53"/>
        <v>146000</v>
      </c>
      <c r="U501" s="202">
        <f t="shared" si="54"/>
        <v>116500</v>
      </c>
      <c r="V501" s="202">
        <f t="shared" si="55"/>
        <v>116500</v>
      </c>
      <c r="W501" s="202">
        <f t="shared" si="56"/>
        <v>88000</v>
      </c>
      <c r="X501" s="202">
        <f t="shared" si="57"/>
        <v>583500</v>
      </c>
      <c r="Y501" s="191" t="s">
        <v>645</v>
      </c>
      <c r="Z501" s="210" t="str">
        <f>IF(Y501&gt;0,INDEX([16]KPI!$B$2:$B$61, MATCH(Y501,[16]KPI!$A$2:$A$61, 0)),"Enter KPI Reference No. to the left")</f>
        <v>Teachers in Grades 1-12 that are licensed</v>
      </c>
      <c r="AA501" s="191" t="s">
        <v>3267</v>
      </c>
      <c r="AB501" s="213" t="s">
        <v>3325</v>
      </c>
      <c r="AC501" s="137" t="s">
        <v>2247</v>
      </c>
    </row>
    <row r="502" spans="1:29" s="187" customFormat="1" ht="36" x14ac:dyDescent="0.2">
      <c r="A502" s="177">
        <v>500</v>
      </c>
      <c r="B502" s="190">
        <v>2</v>
      </c>
      <c r="C502" s="178" t="str">
        <f>IF(COUNTIF(Components!$E$4:$E$989,B502)&gt;0,INDEX(Components!$G$4:$G$989, MATCH(B502,Components!$E$4:$E$989, 0)),"Enter valid code to the left")</f>
        <v>General education quality</v>
      </c>
      <c r="D502" s="190">
        <v>5</v>
      </c>
      <c r="E502" s="178" t="str">
        <f t="array" ref="E502">IF(COUNTIFS(Components!$F$4:$F$989,D502,Components!$B$4:$B$989,B502)&gt;0,INDEX(Components!$G$4:$G$989, MATCH(B502&amp;D502,Components!$B$4:$B$989&amp;Components!$F$4:$F$989,0),0),"Enter the component code on the left")</f>
        <v>quality assurance</v>
      </c>
      <c r="F502" s="190">
        <v>2</v>
      </c>
      <c r="G502" s="178" t="str">
        <f t="array" ref="G502">IF(COUNTIFS(Components!$H$4:$H$989,F502, Components!$C$4:$C$989,D502,Components!$B$4:$B$989,B502)&gt;0,INDEX(Components!$I$4:$I$989, MATCH(B502&amp;D502&amp;F502,Components!$B$4:$B$989&amp;Components!$C$4:$C$989&amp;Components!$H$4:$H$989,0),0),"")</f>
        <v>teacher and school leader licensing</v>
      </c>
      <c r="H502" s="201" t="s">
        <v>2261</v>
      </c>
      <c r="I502" s="207" t="s">
        <v>2273</v>
      </c>
      <c r="J502" s="211" t="s">
        <v>2274</v>
      </c>
      <c r="K502" s="141" t="s">
        <v>2275</v>
      </c>
      <c r="L502" s="181">
        <v>20</v>
      </c>
      <c r="M502" s="181">
        <v>5</v>
      </c>
      <c r="N502" s="181">
        <v>0</v>
      </c>
      <c r="O502" s="181">
        <v>0</v>
      </c>
      <c r="P502" s="181">
        <v>5</v>
      </c>
      <c r="Q502" s="202">
        <f t="shared" si="51"/>
        <v>30</v>
      </c>
      <c r="R502" s="206">
        <v>21134</v>
      </c>
      <c r="S502" s="202">
        <f t="shared" si="52"/>
        <v>422680</v>
      </c>
      <c r="T502" s="202">
        <f t="shared" si="53"/>
        <v>105670</v>
      </c>
      <c r="U502" s="202">
        <f t="shared" si="54"/>
        <v>0</v>
      </c>
      <c r="V502" s="202">
        <f t="shared" si="55"/>
        <v>0</v>
      </c>
      <c r="W502" s="202">
        <f t="shared" si="56"/>
        <v>105670</v>
      </c>
      <c r="X502" s="202">
        <f t="shared" si="57"/>
        <v>634020</v>
      </c>
      <c r="Y502" s="191" t="s">
        <v>645</v>
      </c>
      <c r="Z502" s="210" t="str">
        <f>IF(Y502&gt;0,INDEX([16]KPI!$B$2:$B$61, MATCH(Y502,[16]KPI!$A$2:$A$61, 0)),"Enter KPI Reference No. to the left")</f>
        <v>Teachers in Grades 1-12 that are licensed</v>
      </c>
      <c r="AA502" s="191" t="s">
        <v>3267</v>
      </c>
      <c r="AB502" s="213" t="s">
        <v>3325</v>
      </c>
      <c r="AC502" s="137"/>
    </row>
    <row r="503" spans="1:29" s="187" customFormat="1" ht="72" x14ac:dyDescent="0.2">
      <c r="A503" s="177">
        <v>501</v>
      </c>
      <c r="B503" s="190">
        <v>2</v>
      </c>
      <c r="C503" s="178" t="str">
        <f>IF(COUNTIF(Components!$E$4:$E$989,B503)&gt;0,INDEX(Components!$G$4:$G$989, MATCH(B503,Components!$E$4:$E$989, 0)),"Enter valid code to the left")</f>
        <v>General education quality</v>
      </c>
      <c r="D503" s="190">
        <v>5</v>
      </c>
      <c r="E503" s="178" t="str">
        <f t="array" ref="E503">IF(COUNTIFS(Components!$F$4:$F$989,D503,Components!$B$4:$B$989,B503)&gt;0,INDEX(Components!$G$4:$G$989, MATCH(B503&amp;D503,Components!$B$4:$B$989&amp;Components!$F$4:$F$989,0),0),"Enter the component code on the left")</f>
        <v>quality assurance</v>
      </c>
      <c r="F503" s="190">
        <v>2</v>
      </c>
      <c r="G503" s="178" t="str">
        <f t="array" ref="G503">IF(COUNTIFS(Components!$H$4:$H$989,F503, Components!$C$4:$C$989,D503,Components!$B$4:$B$989,B503)&gt;0,INDEX(Components!$I$4:$I$989, MATCH(B503&amp;D503&amp;F503,Components!$B$4:$B$989&amp;Components!$C$4:$C$989&amp;Components!$H$4:$H$989,0),0),"")</f>
        <v>teacher and school leader licensing</v>
      </c>
      <c r="H503" s="201" t="s">
        <v>2261</v>
      </c>
      <c r="I503" s="201" t="s">
        <v>2276</v>
      </c>
      <c r="J503" s="141" t="s">
        <v>2277</v>
      </c>
      <c r="K503" s="141" t="s">
        <v>2278</v>
      </c>
      <c r="L503" s="181">
        <v>0</v>
      </c>
      <c r="M503" s="181">
        <v>100000</v>
      </c>
      <c r="N503" s="181">
        <v>80000</v>
      </c>
      <c r="O503" s="181">
        <v>0</v>
      </c>
      <c r="P503" s="181">
        <v>50000</v>
      </c>
      <c r="Q503" s="202">
        <f t="shared" si="51"/>
        <v>230000</v>
      </c>
      <c r="R503" s="206">
        <v>50</v>
      </c>
      <c r="S503" s="202">
        <f t="shared" si="52"/>
        <v>0</v>
      </c>
      <c r="T503" s="202">
        <f t="shared" si="53"/>
        <v>5000000</v>
      </c>
      <c r="U503" s="202">
        <f t="shared" si="54"/>
        <v>4000000</v>
      </c>
      <c r="V503" s="202">
        <f t="shared" si="55"/>
        <v>0</v>
      </c>
      <c r="W503" s="202">
        <f t="shared" si="56"/>
        <v>2500000</v>
      </c>
      <c r="X503" s="202">
        <f t="shared" si="57"/>
        <v>11500000</v>
      </c>
      <c r="Y503" s="191" t="s">
        <v>645</v>
      </c>
      <c r="Z503" s="210" t="str">
        <f>IF(Y503&gt;0,INDEX([16]KPI!$B$2:$B$61, MATCH(Y503,[16]KPI!$A$2:$A$61, 0)),"Enter KPI Reference No. to the left")</f>
        <v>Teachers in Grades 1-12 that are licensed</v>
      </c>
      <c r="AA503" s="191" t="s">
        <v>3267</v>
      </c>
      <c r="AB503" s="213" t="s">
        <v>3325</v>
      </c>
      <c r="AC503" s="137"/>
    </row>
    <row r="504" spans="1:29" s="187" customFormat="1" ht="36" x14ac:dyDescent="0.2">
      <c r="A504" s="177">
        <v>502</v>
      </c>
      <c r="B504" s="190">
        <v>2</v>
      </c>
      <c r="C504" s="178" t="str">
        <f>IF(COUNTIF(Components!$E$4:$E$989,B504)&gt;0,INDEX(Components!$G$4:$G$989, MATCH(B504,Components!$E$4:$E$989, 0)),"Enter valid code to the left")</f>
        <v>General education quality</v>
      </c>
      <c r="D504" s="190">
        <v>5</v>
      </c>
      <c r="E504" s="178" t="str">
        <f t="array" ref="E504">IF(COUNTIFS(Components!$F$4:$F$989,D504,Components!$B$4:$B$989,B504)&gt;0,INDEX(Components!$G$4:$G$989, MATCH(B504&amp;D504,Components!$B$4:$B$989&amp;Components!$F$4:$F$989,0),0),"Enter the component code on the left")</f>
        <v>quality assurance</v>
      </c>
      <c r="F504" s="190">
        <v>2</v>
      </c>
      <c r="G504" s="178" t="str">
        <f t="array" ref="G504">IF(COUNTIFS(Components!$H$4:$H$989,F504, Components!$C$4:$C$989,D504,Components!$B$4:$B$989,B504)&gt;0,INDEX(Components!$I$4:$I$989, MATCH(B504&amp;D504&amp;F504,Components!$B$4:$B$989&amp;Components!$C$4:$C$989&amp;Components!$H$4:$H$989,0),0),"")</f>
        <v>teacher and school leader licensing</v>
      </c>
      <c r="H504" s="201" t="s">
        <v>2261</v>
      </c>
      <c r="I504" s="201" t="s">
        <v>2279</v>
      </c>
      <c r="J504" s="141" t="s">
        <v>2280</v>
      </c>
      <c r="K504" s="141" t="s">
        <v>2281</v>
      </c>
      <c r="L504" s="181">
        <v>2</v>
      </c>
      <c r="M504" s="181">
        <v>7</v>
      </c>
      <c r="N504" s="181">
        <v>0</v>
      </c>
      <c r="O504" s="181">
        <v>0</v>
      </c>
      <c r="P504" s="181">
        <v>0</v>
      </c>
      <c r="Q504" s="202">
        <f t="shared" si="51"/>
        <v>9</v>
      </c>
      <c r="R504" s="206">
        <v>20000</v>
      </c>
      <c r="S504" s="202">
        <f t="shared" si="52"/>
        <v>40000</v>
      </c>
      <c r="T504" s="202">
        <f t="shared" si="53"/>
        <v>140000</v>
      </c>
      <c r="U504" s="202">
        <f t="shared" si="54"/>
        <v>0</v>
      </c>
      <c r="V504" s="202">
        <f t="shared" si="55"/>
        <v>0</v>
      </c>
      <c r="W504" s="202">
        <f t="shared" si="56"/>
        <v>0</v>
      </c>
      <c r="X504" s="202">
        <f t="shared" si="57"/>
        <v>180000</v>
      </c>
      <c r="Y504" s="191" t="s">
        <v>645</v>
      </c>
      <c r="Z504" s="210" t="str">
        <f>IF(Y504&gt;0,INDEX([16]KPI!$B$2:$B$61, MATCH(Y504,[16]KPI!$A$2:$A$61, 0)),"Enter KPI Reference No. to the left")</f>
        <v>Teachers in Grades 1-12 that are licensed</v>
      </c>
      <c r="AA504" s="191" t="s">
        <v>3267</v>
      </c>
      <c r="AB504" s="213" t="s">
        <v>3325</v>
      </c>
      <c r="AC504" s="137"/>
    </row>
    <row r="505" spans="1:29" s="187" customFormat="1" ht="36" x14ac:dyDescent="0.2">
      <c r="A505" s="177">
        <v>503</v>
      </c>
      <c r="B505" s="190">
        <v>2</v>
      </c>
      <c r="C505" s="178" t="str">
        <f>IF(COUNTIF(Components!$E$4:$E$989,B505)&gt;0,INDEX(Components!$G$4:$G$989, MATCH(B505,Components!$E$4:$E$989, 0)),"Enter valid code to the left")</f>
        <v>General education quality</v>
      </c>
      <c r="D505" s="190">
        <v>5</v>
      </c>
      <c r="E505" s="178" t="str">
        <f t="array" ref="E505">IF(COUNTIFS(Components!$F$4:$F$989,D505,Components!$B$4:$B$989,B505)&gt;0,INDEX(Components!$G$4:$G$989, MATCH(B505&amp;D505,Components!$B$4:$B$989&amp;Components!$F$4:$F$989,0),0),"Enter the component code on the left")</f>
        <v>quality assurance</v>
      </c>
      <c r="F505" s="190">
        <v>2</v>
      </c>
      <c r="G505" s="178" t="str">
        <f t="array" ref="G505">IF(COUNTIFS(Components!$H$4:$H$989,F505, Components!$C$4:$C$989,D505,Components!$B$4:$B$989,B505)&gt;0,INDEX(Components!$I$4:$I$989, MATCH(B505&amp;D505&amp;F505,Components!$B$4:$B$989&amp;Components!$C$4:$C$989&amp;Components!$H$4:$H$989,0),0),"")</f>
        <v>teacher and school leader licensing</v>
      </c>
      <c r="H505" s="201" t="s">
        <v>2261</v>
      </c>
      <c r="I505" s="201" t="s">
        <v>2282</v>
      </c>
      <c r="J505" s="141" t="s">
        <v>2283</v>
      </c>
      <c r="K505" s="141" t="s">
        <v>2284</v>
      </c>
      <c r="L505" s="181">
        <v>1</v>
      </c>
      <c r="M505" s="181">
        <v>25</v>
      </c>
      <c r="N505" s="181">
        <v>0</v>
      </c>
      <c r="O505" s="181">
        <v>0</v>
      </c>
      <c r="P505" s="181">
        <v>0</v>
      </c>
      <c r="Q505" s="202">
        <f t="shared" si="51"/>
        <v>26</v>
      </c>
      <c r="R505" s="206">
        <v>20000</v>
      </c>
      <c r="S505" s="202">
        <f t="shared" si="52"/>
        <v>20000</v>
      </c>
      <c r="T505" s="202">
        <f t="shared" si="53"/>
        <v>500000</v>
      </c>
      <c r="U505" s="202">
        <f t="shared" si="54"/>
        <v>0</v>
      </c>
      <c r="V505" s="202">
        <f t="shared" si="55"/>
        <v>0</v>
      </c>
      <c r="W505" s="202">
        <f t="shared" si="56"/>
        <v>0</v>
      </c>
      <c r="X505" s="202">
        <f t="shared" si="57"/>
        <v>520000</v>
      </c>
      <c r="Y505" s="191" t="s">
        <v>645</v>
      </c>
      <c r="Z505" s="210" t="str">
        <f>IF(Y505&gt;0,INDEX([16]KPI!$B$2:$B$61, MATCH(Y505,[16]KPI!$A$2:$A$61, 0)),"Enter KPI Reference No. to the left")</f>
        <v>Teachers in Grades 1-12 that are licensed</v>
      </c>
      <c r="AA505" s="191" t="s">
        <v>3267</v>
      </c>
      <c r="AB505" s="206" t="s">
        <v>769</v>
      </c>
      <c r="AC505" s="207"/>
    </row>
    <row r="506" spans="1:29" s="187" customFormat="1" ht="36" x14ac:dyDescent="0.2">
      <c r="A506" s="177">
        <v>504</v>
      </c>
      <c r="B506" s="190">
        <v>2</v>
      </c>
      <c r="C506" s="178" t="str">
        <f>IF(COUNTIF(Components!$E$4:$E$989,B506)&gt;0,INDEX(Components!$G$4:$G$989, MATCH(B506,Components!$E$4:$E$989, 0)),"Enter valid code to the left")</f>
        <v>General education quality</v>
      </c>
      <c r="D506" s="190">
        <v>5</v>
      </c>
      <c r="E506" s="178" t="str">
        <f t="array" ref="E506">IF(COUNTIFS(Components!$F$4:$F$989,D506,Components!$B$4:$B$989,B506)&gt;0,INDEX(Components!$G$4:$G$989, MATCH(B506&amp;D506,Components!$B$4:$B$989&amp;Components!$F$4:$F$989,0),0),"Enter the component code on the left")</f>
        <v>quality assurance</v>
      </c>
      <c r="F506" s="190">
        <v>2</v>
      </c>
      <c r="G506" s="178" t="str">
        <f t="array" ref="G506">IF(COUNTIFS(Components!$H$4:$H$989,F506, Components!$C$4:$C$989,D506,Components!$B$4:$B$989,B506)&gt;0,INDEX(Components!$I$4:$I$989, MATCH(B506&amp;D506&amp;F506,Components!$B$4:$B$989&amp;Components!$C$4:$C$989&amp;Components!$H$4:$H$989,0),0),"")</f>
        <v>teacher and school leader licensing</v>
      </c>
      <c r="H506" s="201" t="s">
        <v>2261</v>
      </c>
      <c r="I506" s="201" t="s">
        <v>2285</v>
      </c>
      <c r="J506" s="141" t="s">
        <v>2283</v>
      </c>
      <c r="K506" s="141" t="s">
        <v>2284</v>
      </c>
      <c r="L506" s="181">
        <v>0</v>
      </c>
      <c r="M506" s="181">
        <v>1000000</v>
      </c>
      <c r="N506" s="181">
        <v>500000</v>
      </c>
      <c r="O506" s="181">
        <v>5000000</v>
      </c>
      <c r="P506" s="181">
        <v>0</v>
      </c>
      <c r="Q506" s="202">
        <f t="shared" si="51"/>
        <v>6500000</v>
      </c>
      <c r="R506" s="206">
        <v>50</v>
      </c>
      <c r="S506" s="202">
        <f t="shared" si="52"/>
        <v>0</v>
      </c>
      <c r="T506" s="202">
        <f t="shared" si="53"/>
        <v>50000000</v>
      </c>
      <c r="U506" s="202">
        <f t="shared" si="54"/>
        <v>25000000</v>
      </c>
      <c r="V506" s="202">
        <f t="shared" si="55"/>
        <v>250000000</v>
      </c>
      <c r="W506" s="202">
        <f t="shared" si="56"/>
        <v>0</v>
      </c>
      <c r="X506" s="202">
        <f t="shared" si="57"/>
        <v>325000000</v>
      </c>
      <c r="Y506" s="191" t="s">
        <v>645</v>
      </c>
      <c r="Z506" s="210" t="str">
        <f>IF(Y506&gt;0,INDEX([16]KPI!$B$2:$B$61, MATCH(Y506,[16]KPI!$A$2:$A$61, 0)),"Enter KPI Reference No. to the left")</f>
        <v>Teachers in Grades 1-12 that are licensed</v>
      </c>
      <c r="AA506" s="191" t="s">
        <v>3267</v>
      </c>
      <c r="AB506" s="206" t="s">
        <v>769</v>
      </c>
      <c r="AC506" s="207"/>
    </row>
    <row r="507" spans="1:29" ht="36" x14ac:dyDescent="0.2">
      <c r="A507" s="177">
        <v>505</v>
      </c>
      <c r="B507" s="140">
        <v>2</v>
      </c>
      <c r="C507" s="178" t="str">
        <f>IF(COUNTIF(Components!$E$4:$E$989,B507)&gt;0,INDEX(Components!$G$4:$G$989, MATCH(B507,Components!$E$4:$E$989, 0)),"Enter valid code to the left")</f>
        <v>General education quality</v>
      </c>
      <c r="D507" s="140">
        <v>5</v>
      </c>
      <c r="E507" s="178" t="str">
        <f t="array" ref="E507">IF(COUNTIFS(Components!$F$4:$F$989,D507,Components!$B$4:$B$989,B507)&gt;0,INDEX(Components!$G$4:$G$989, MATCH(B507&amp;D507,Components!$B$4:$B$989&amp;Components!$F$4:$F$989,0),0),"Enter the component code on the left")</f>
        <v>quality assurance</v>
      </c>
      <c r="F507" s="140">
        <v>2</v>
      </c>
      <c r="G507" s="178" t="str">
        <f t="array" ref="G507">IF(COUNTIFS(Components!$H$4:$H$989,F507, Components!$C$4:$C$989,D507,Components!$B$4:$B$989,B507)&gt;0,INDEX(Components!$I$4:$I$989, MATCH(B507&amp;D507&amp;F507,Components!$B$4:$B$989&amp;Components!$C$4:$C$989&amp;Components!$H$4:$H$989,0),0),"")</f>
        <v>teacher and school leader licensing</v>
      </c>
      <c r="H507" s="201" t="s">
        <v>2286</v>
      </c>
      <c r="I507" s="201" t="s">
        <v>2287</v>
      </c>
      <c r="J507" s="141" t="s">
        <v>2288</v>
      </c>
      <c r="K507" s="141" t="s">
        <v>2289</v>
      </c>
      <c r="L507" s="181">
        <v>1</v>
      </c>
      <c r="M507" s="181">
        <v>0</v>
      </c>
      <c r="N507" s="181">
        <v>0</v>
      </c>
      <c r="O507" s="181">
        <v>0</v>
      </c>
      <c r="P507" s="181">
        <v>0</v>
      </c>
      <c r="Q507" s="202">
        <f t="shared" si="51"/>
        <v>1</v>
      </c>
      <c r="R507" s="212">
        <v>2200000</v>
      </c>
      <c r="S507" s="202">
        <f t="shared" si="52"/>
        <v>2200000</v>
      </c>
      <c r="T507" s="202">
        <f t="shared" si="53"/>
        <v>0</v>
      </c>
      <c r="U507" s="202">
        <f t="shared" si="54"/>
        <v>0</v>
      </c>
      <c r="V507" s="202">
        <f t="shared" si="55"/>
        <v>0</v>
      </c>
      <c r="W507" s="202">
        <f t="shared" si="56"/>
        <v>0</v>
      </c>
      <c r="X507" s="202">
        <f t="shared" si="57"/>
        <v>2200000</v>
      </c>
      <c r="Y507" s="180" t="s">
        <v>645</v>
      </c>
      <c r="Z507" s="203" t="str">
        <f>IF(Y507&gt;0,INDEX([16]KPI!$B$2:$B$61, MATCH(Y507,[16]KPI!$A$2:$A$61, 0)),"Enter KPI Reference No. to the left")</f>
        <v>Teachers in Grades 1-12 that are licensed</v>
      </c>
      <c r="AA507" s="180" t="s">
        <v>1032</v>
      </c>
      <c r="AB507" s="213" t="s">
        <v>3325</v>
      </c>
      <c r="AC507" s="137" t="s">
        <v>2290</v>
      </c>
    </row>
    <row r="508" spans="1:29" ht="36" x14ac:dyDescent="0.2">
      <c r="A508" s="177">
        <v>506</v>
      </c>
      <c r="B508" s="140">
        <v>2</v>
      </c>
      <c r="C508" s="178" t="str">
        <f>IF(COUNTIF(Components!$E$4:$E$989,B508)&gt;0,INDEX(Components!$G$4:$G$989, MATCH(B508,Components!$E$4:$E$989, 0)),"Enter valid code to the left")</f>
        <v>General education quality</v>
      </c>
      <c r="D508" s="140">
        <v>5</v>
      </c>
      <c r="E508" s="178" t="str">
        <f t="array" ref="E508">IF(COUNTIFS(Components!$F$4:$F$989,D508,Components!$B$4:$B$989,B508)&gt;0,INDEX(Components!$G$4:$G$989, MATCH(B508&amp;D508,Components!$B$4:$B$989&amp;Components!$F$4:$F$989,0),0),"Enter the component code on the left")</f>
        <v>quality assurance</v>
      </c>
      <c r="F508" s="140">
        <v>2</v>
      </c>
      <c r="G508" s="178" t="str">
        <f t="array" ref="G508">IF(COUNTIFS(Components!$H$4:$H$989,F508, Components!$C$4:$C$989,D508,Components!$B$4:$B$989,B508)&gt;0,INDEX(Components!$I$4:$I$989, MATCH(B508&amp;D508&amp;F508,Components!$B$4:$B$989&amp;Components!$C$4:$C$989&amp;Components!$H$4:$H$989,0),0),"")</f>
        <v>teacher and school leader licensing</v>
      </c>
      <c r="H508" s="201" t="s">
        <v>2286</v>
      </c>
      <c r="I508" s="201" t="s">
        <v>2291</v>
      </c>
      <c r="J508" s="141" t="s">
        <v>2292</v>
      </c>
      <c r="K508" s="141" t="s">
        <v>2293</v>
      </c>
      <c r="L508" s="181">
        <v>0</v>
      </c>
      <c r="M508" s="181">
        <v>5</v>
      </c>
      <c r="N508" s="181">
        <v>10</v>
      </c>
      <c r="O508" s="181">
        <v>10</v>
      </c>
      <c r="P508" s="181">
        <v>11</v>
      </c>
      <c r="Q508" s="202">
        <f t="shared" si="51"/>
        <v>36</v>
      </c>
      <c r="R508" s="206">
        <v>30000</v>
      </c>
      <c r="S508" s="202">
        <f t="shared" si="52"/>
        <v>0</v>
      </c>
      <c r="T508" s="202">
        <f t="shared" si="53"/>
        <v>150000</v>
      </c>
      <c r="U508" s="202">
        <f t="shared" si="54"/>
        <v>300000</v>
      </c>
      <c r="V508" s="202">
        <f t="shared" si="55"/>
        <v>300000</v>
      </c>
      <c r="W508" s="202">
        <f t="shared" si="56"/>
        <v>330000</v>
      </c>
      <c r="X508" s="202">
        <f t="shared" si="57"/>
        <v>1080000</v>
      </c>
      <c r="Y508" s="180" t="s">
        <v>645</v>
      </c>
      <c r="Z508" s="203" t="str">
        <f>IF(Y508&gt;0,INDEX([16]KPI!$B$2:$B$61, MATCH(Y508,[16]KPI!$A$2:$A$61, 0)),"Enter KPI Reference No. to the left")</f>
        <v>Teachers in Grades 1-12 that are licensed</v>
      </c>
      <c r="AA508" s="180" t="s">
        <v>1032</v>
      </c>
      <c r="AB508" s="213" t="s">
        <v>3325</v>
      </c>
      <c r="AC508" s="137"/>
    </row>
    <row r="509" spans="1:29" ht="36" x14ac:dyDescent="0.2">
      <c r="A509" s="177">
        <v>507</v>
      </c>
      <c r="B509" s="140">
        <v>2</v>
      </c>
      <c r="C509" s="178" t="str">
        <f>IF(COUNTIF(Components!$E$4:$E$989,B509)&gt;0,INDEX(Components!$G$4:$G$989, MATCH(B509,Components!$E$4:$E$989, 0)),"Enter valid code to the left")</f>
        <v>General education quality</v>
      </c>
      <c r="D509" s="140">
        <v>5</v>
      </c>
      <c r="E509" s="178" t="str">
        <f t="array" ref="E509">IF(COUNTIFS(Components!$F$4:$F$989,D509,Components!$B$4:$B$989,B509)&gt;0,INDEX(Components!$G$4:$G$989, MATCH(B509&amp;D509,Components!$B$4:$B$989&amp;Components!$F$4:$F$989,0),0),"Enter the component code on the left")</f>
        <v>quality assurance</v>
      </c>
      <c r="F509" s="140">
        <v>2</v>
      </c>
      <c r="G509" s="178" t="str">
        <f t="array" ref="G509">IF(COUNTIFS(Components!$H$4:$H$989,F509, Components!$C$4:$C$989,D509,Components!$B$4:$B$989,B509)&gt;0,INDEX(Components!$I$4:$I$989, MATCH(B509&amp;D509&amp;F509,Components!$B$4:$B$989&amp;Components!$C$4:$C$989&amp;Components!$H$4:$H$989,0),0),"")</f>
        <v>teacher and school leader licensing</v>
      </c>
      <c r="H509" s="201" t="s">
        <v>2286</v>
      </c>
      <c r="I509" s="201" t="s">
        <v>2294</v>
      </c>
      <c r="J509" s="141" t="s">
        <v>2295</v>
      </c>
      <c r="K509" s="141" t="s">
        <v>2242</v>
      </c>
      <c r="L509" s="181">
        <v>8</v>
      </c>
      <c r="M509" s="181">
        <v>16</v>
      </c>
      <c r="N509" s="181">
        <v>0</v>
      </c>
      <c r="O509" s="181">
        <v>0</v>
      </c>
      <c r="P509" s="181">
        <v>0</v>
      </c>
      <c r="Q509" s="202">
        <f t="shared" si="51"/>
        <v>24</v>
      </c>
      <c r="R509" s="182">
        <v>137000</v>
      </c>
      <c r="S509" s="202">
        <f t="shared" si="52"/>
        <v>1096000</v>
      </c>
      <c r="T509" s="202">
        <f t="shared" si="53"/>
        <v>2192000</v>
      </c>
      <c r="U509" s="202">
        <f t="shared" si="54"/>
        <v>0</v>
      </c>
      <c r="V509" s="202">
        <f t="shared" si="55"/>
        <v>0</v>
      </c>
      <c r="W509" s="202">
        <f t="shared" si="56"/>
        <v>0</v>
      </c>
      <c r="X509" s="202">
        <f t="shared" si="57"/>
        <v>3288000</v>
      </c>
      <c r="Y509" s="180" t="s">
        <v>645</v>
      </c>
      <c r="Z509" s="203" t="str">
        <f>IF(Y509&gt;0,INDEX([16]KPI!$B$2:$B$61, MATCH(Y509,[16]KPI!$A$2:$A$61, 0)),"Enter KPI Reference No. to the left")</f>
        <v>Teachers in Grades 1-12 that are licensed</v>
      </c>
      <c r="AA509" s="180" t="s">
        <v>3267</v>
      </c>
      <c r="AB509" s="213" t="s">
        <v>3325</v>
      </c>
      <c r="AC509" s="137"/>
    </row>
    <row r="510" spans="1:29" ht="96" x14ac:dyDescent="0.2">
      <c r="A510" s="177">
        <v>508</v>
      </c>
      <c r="B510" s="140">
        <v>2</v>
      </c>
      <c r="C510" s="178" t="str">
        <f>IF(COUNTIF(Components!$E$4:$E$989,B510)&gt;0,INDEX(Components!$G$4:$G$989, MATCH(B510,Components!$E$4:$E$989, 0)),"Enter valid code to the left")</f>
        <v>General education quality</v>
      </c>
      <c r="D510" s="140">
        <v>5</v>
      </c>
      <c r="E510" s="178" t="str">
        <f t="array" ref="E510">IF(COUNTIFS(Components!$F$4:$F$989,D510,Components!$B$4:$B$989,B510)&gt;0,INDEX(Components!$G$4:$G$989, MATCH(B510&amp;D510,Components!$B$4:$B$989&amp;Components!$F$4:$F$989,0),0),"Enter the component code on the left")</f>
        <v>quality assurance</v>
      </c>
      <c r="F510" s="140">
        <v>2</v>
      </c>
      <c r="G510" s="178" t="str">
        <f t="array" ref="G510">IF(COUNTIFS(Components!$H$4:$H$989,F510, Components!$C$4:$C$989,D510,Components!$B$4:$B$989,B510)&gt;0,INDEX(Components!$I$4:$I$989, MATCH(B510&amp;D510&amp;F510,Components!$B$4:$B$989&amp;Components!$C$4:$C$989&amp;Components!$H$4:$H$989,0),0),"")</f>
        <v>teacher and school leader licensing</v>
      </c>
      <c r="H510" s="201" t="s">
        <v>2286</v>
      </c>
      <c r="I510" s="201" t="s">
        <v>2296</v>
      </c>
      <c r="J510" s="141" t="s">
        <v>2297</v>
      </c>
      <c r="K510" s="141" t="s">
        <v>2298</v>
      </c>
      <c r="L510" s="181">
        <v>429</v>
      </c>
      <c r="M510" s="181">
        <v>536</v>
      </c>
      <c r="N510" s="181">
        <v>322</v>
      </c>
      <c r="O510" s="181">
        <v>322</v>
      </c>
      <c r="P510" s="181">
        <v>322</v>
      </c>
      <c r="Q510" s="202">
        <f t="shared" si="51"/>
        <v>1931</v>
      </c>
      <c r="R510" s="206">
        <v>500</v>
      </c>
      <c r="S510" s="202">
        <f t="shared" si="52"/>
        <v>214500</v>
      </c>
      <c r="T510" s="202">
        <f t="shared" si="53"/>
        <v>268000</v>
      </c>
      <c r="U510" s="202">
        <f t="shared" si="54"/>
        <v>161000</v>
      </c>
      <c r="V510" s="202">
        <f t="shared" si="55"/>
        <v>161000</v>
      </c>
      <c r="W510" s="202">
        <f t="shared" si="56"/>
        <v>161000</v>
      </c>
      <c r="X510" s="202">
        <f t="shared" si="57"/>
        <v>965500</v>
      </c>
      <c r="Y510" s="180" t="s">
        <v>645</v>
      </c>
      <c r="Z510" s="203" t="str">
        <f>IF(Y510&gt;0,INDEX([16]KPI!$B$2:$B$61, MATCH(Y510,[16]KPI!$A$2:$A$61, 0)),"Enter KPI Reference No. to the left")</f>
        <v>Teachers in Grades 1-12 that are licensed</v>
      </c>
      <c r="AA510" s="180" t="s">
        <v>3267</v>
      </c>
      <c r="AB510" s="213" t="s">
        <v>3325</v>
      </c>
      <c r="AC510" s="137" t="s">
        <v>2247</v>
      </c>
    </row>
    <row r="511" spans="1:29" ht="36" x14ac:dyDescent="0.2">
      <c r="A511" s="177">
        <v>509</v>
      </c>
      <c r="B511" s="140">
        <v>2</v>
      </c>
      <c r="C511" s="178" t="str">
        <f>IF(COUNTIF(Components!$E$4:$E$989,B511)&gt;0,INDEX(Components!$G$4:$G$989, MATCH(B511,Components!$E$4:$E$989, 0)),"Enter valid code to the left")</f>
        <v>General education quality</v>
      </c>
      <c r="D511" s="140">
        <v>5</v>
      </c>
      <c r="E511" s="178" t="str">
        <f t="array" ref="E511">IF(COUNTIFS(Components!$F$4:$F$989,D511,Components!$B$4:$B$989,B511)&gt;0,INDEX(Components!$G$4:$G$989, MATCH(B511&amp;D511,Components!$B$4:$B$989&amp;Components!$F$4:$F$989,0),0),"Enter the component code on the left")</f>
        <v>quality assurance</v>
      </c>
      <c r="F511" s="140">
        <v>2</v>
      </c>
      <c r="G511" s="178" t="str">
        <f t="array" ref="G511">IF(COUNTIFS(Components!$H$4:$H$989,F511, Components!$C$4:$C$989,D511,Components!$B$4:$B$989,B511)&gt;0,INDEX(Components!$I$4:$I$989, MATCH(B511&amp;D511&amp;F511,Components!$B$4:$B$989&amp;Components!$C$4:$C$989&amp;Components!$H$4:$H$989,0),0),"")</f>
        <v>teacher and school leader licensing</v>
      </c>
      <c r="H511" s="201" t="s">
        <v>2286</v>
      </c>
      <c r="I511" s="201" t="s">
        <v>2299</v>
      </c>
      <c r="J511" s="141" t="s">
        <v>2300</v>
      </c>
      <c r="K511" s="141" t="s">
        <v>2301</v>
      </c>
      <c r="L511" s="181">
        <v>0</v>
      </c>
      <c r="M511" s="181">
        <v>0</v>
      </c>
      <c r="N511" s="181">
        <v>30000</v>
      </c>
      <c r="O511" s="181">
        <v>0</v>
      </c>
      <c r="P511" s="181">
        <v>1000</v>
      </c>
      <c r="Q511" s="202">
        <f t="shared" si="51"/>
        <v>31000</v>
      </c>
      <c r="R511" s="206">
        <v>200</v>
      </c>
      <c r="S511" s="202">
        <f t="shared" si="52"/>
        <v>0</v>
      </c>
      <c r="T511" s="202">
        <f t="shared" si="53"/>
        <v>0</v>
      </c>
      <c r="U511" s="202">
        <f t="shared" si="54"/>
        <v>6000000</v>
      </c>
      <c r="V511" s="202">
        <f t="shared" si="55"/>
        <v>0</v>
      </c>
      <c r="W511" s="202">
        <f t="shared" si="56"/>
        <v>200000</v>
      </c>
      <c r="X511" s="202">
        <f t="shared" si="57"/>
        <v>6200000</v>
      </c>
      <c r="Y511" s="180" t="s">
        <v>645</v>
      </c>
      <c r="Z511" s="203" t="str">
        <f>IF(Y511&gt;0,INDEX([16]KPI!$B$2:$B$61, MATCH(Y511,[16]KPI!$A$2:$A$61, 0)),"Enter KPI Reference No. to the left")</f>
        <v>Teachers in Grades 1-12 that are licensed</v>
      </c>
      <c r="AA511" s="180" t="s">
        <v>3267</v>
      </c>
      <c r="AB511" s="213" t="s">
        <v>3325</v>
      </c>
      <c r="AC511" s="137"/>
    </row>
    <row r="512" spans="1:29" ht="36" x14ac:dyDescent="0.2">
      <c r="A512" s="177">
        <v>510</v>
      </c>
      <c r="B512" s="140">
        <v>2</v>
      </c>
      <c r="C512" s="178" t="str">
        <f>IF(COUNTIF(Components!$E$4:$E$989,B512)&gt;0,INDEX(Components!$G$4:$G$989, MATCH(B512,Components!$E$4:$E$989, 0)),"Enter valid code to the left")</f>
        <v>General education quality</v>
      </c>
      <c r="D512" s="140">
        <v>5</v>
      </c>
      <c r="E512" s="178" t="str">
        <f t="array" ref="E512">IF(COUNTIFS(Components!$F$4:$F$989,D512,Components!$B$4:$B$989,B512)&gt;0,INDEX(Components!$G$4:$G$989, MATCH(B512&amp;D512,Components!$B$4:$B$989&amp;Components!$F$4:$F$989,0),0),"Enter the component code on the left")</f>
        <v>quality assurance</v>
      </c>
      <c r="F512" s="140">
        <v>2</v>
      </c>
      <c r="G512" s="178" t="str">
        <f t="array" ref="G512">IF(COUNTIFS(Components!$H$4:$H$989,F512, Components!$C$4:$C$989,D512,Components!$B$4:$B$989,B512)&gt;0,INDEX(Components!$I$4:$I$989, MATCH(B512&amp;D512&amp;F512,Components!$B$4:$B$989&amp;Components!$C$4:$C$989&amp;Components!$H$4:$H$989,0),0),"")</f>
        <v>teacher and school leader licensing</v>
      </c>
      <c r="H512" s="201" t="s">
        <v>3141</v>
      </c>
      <c r="I512" s="201" t="s">
        <v>2332</v>
      </c>
      <c r="J512" s="141" t="s">
        <v>2302</v>
      </c>
      <c r="K512" s="141" t="s">
        <v>2303</v>
      </c>
      <c r="L512" s="181">
        <v>0</v>
      </c>
      <c r="M512" s="181">
        <v>90</v>
      </c>
      <c r="N512" s="181">
        <v>90</v>
      </c>
      <c r="O512" s="181">
        <v>90</v>
      </c>
      <c r="P512" s="181">
        <v>90</v>
      </c>
      <c r="Q512" s="202">
        <f t="shared" si="51"/>
        <v>360</v>
      </c>
      <c r="R512" s="206">
        <v>16981</v>
      </c>
      <c r="S512" s="202">
        <f t="shared" si="52"/>
        <v>0</v>
      </c>
      <c r="T512" s="202">
        <f t="shared" si="53"/>
        <v>1528290</v>
      </c>
      <c r="U512" s="202">
        <f t="shared" si="54"/>
        <v>1528290</v>
      </c>
      <c r="V512" s="202">
        <f t="shared" si="55"/>
        <v>1528290</v>
      </c>
      <c r="W512" s="202">
        <f t="shared" si="56"/>
        <v>1528290</v>
      </c>
      <c r="X512" s="202">
        <f t="shared" si="57"/>
        <v>6113160</v>
      </c>
      <c r="Y512" s="180" t="s">
        <v>645</v>
      </c>
      <c r="Z512" s="203" t="str">
        <f>IF(Y512&gt;0,INDEX([16]KPI!$B$2:$B$61, MATCH(Y512,[16]KPI!$A$2:$A$61, 0)),"Enter KPI Reference No. to the left")</f>
        <v>Teachers in Grades 1-12 that are licensed</v>
      </c>
      <c r="AA512" s="180" t="s">
        <v>3267</v>
      </c>
      <c r="AB512" s="213" t="s">
        <v>3325</v>
      </c>
      <c r="AC512" s="137" t="s">
        <v>2304</v>
      </c>
    </row>
    <row r="513" spans="1:29" ht="36" x14ac:dyDescent="0.2">
      <c r="A513" s="177">
        <v>511</v>
      </c>
      <c r="B513" s="140">
        <v>2</v>
      </c>
      <c r="C513" s="178" t="str">
        <f>IF(COUNTIF(Components!$E$4:$E$989,B513)&gt;0,INDEX(Components!$G$4:$G$989, MATCH(B513,Components!$E$4:$E$989, 0)),"Enter valid code to the left")</f>
        <v>General education quality</v>
      </c>
      <c r="D513" s="140">
        <v>5</v>
      </c>
      <c r="E513" s="178" t="str">
        <f t="array" ref="E513">IF(COUNTIFS(Components!$F$4:$F$989,D513,Components!$B$4:$B$989,B513)&gt;0,INDEX(Components!$G$4:$G$989, MATCH(B513&amp;D513,Components!$B$4:$B$989&amp;Components!$F$4:$F$989,0),0),"Enter the component code on the left")</f>
        <v>quality assurance</v>
      </c>
      <c r="F513" s="140">
        <v>2</v>
      </c>
      <c r="G513" s="178" t="str">
        <f t="array" ref="G513">IF(COUNTIFS(Components!$H$4:$H$989,F513, Components!$C$4:$C$989,D513,Components!$B$4:$B$989,B513)&gt;0,INDEX(Components!$I$4:$I$989, MATCH(B513&amp;D513&amp;F513,Components!$B$4:$B$989&amp;Components!$C$4:$C$989&amp;Components!$H$4:$H$989,0),0),"")</f>
        <v>teacher and school leader licensing</v>
      </c>
      <c r="H513" s="201" t="s">
        <v>3141</v>
      </c>
      <c r="I513" s="201" t="s">
        <v>2305</v>
      </c>
      <c r="J513" s="141" t="s">
        <v>2306</v>
      </c>
      <c r="K513" s="141" t="s">
        <v>2306</v>
      </c>
      <c r="L513" s="181">
        <v>2</v>
      </c>
      <c r="M513" s="181">
        <v>2</v>
      </c>
      <c r="N513" s="181">
        <v>2</v>
      </c>
      <c r="O513" s="181">
        <v>2</v>
      </c>
      <c r="P513" s="181">
        <v>0</v>
      </c>
      <c r="Q513" s="202">
        <f t="shared" si="51"/>
        <v>8</v>
      </c>
      <c r="R513" s="206">
        <v>144000</v>
      </c>
      <c r="S513" s="202">
        <f t="shared" si="52"/>
        <v>288000</v>
      </c>
      <c r="T513" s="202">
        <f t="shared" si="53"/>
        <v>288000</v>
      </c>
      <c r="U513" s="202">
        <f t="shared" si="54"/>
        <v>288000</v>
      </c>
      <c r="V513" s="202">
        <f t="shared" si="55"/>
        <v>288000</v>
      </c>
      <c r="W513" s="202">
        <f t="shared" si="56"/>
        <v>0</v>
      </c>
      <c r="X513" s="202">
        <f t="shared" si="57"/>
        <v>1152000</v>
      </c>
      <c r="Y513" s="180" t="s">
        <v>645</v>
      </c>
      <c r="Z513" s="203" t="str">
        <f>IF(Y513&gt;0,INDEX([16]KPI!$B$2:$B$61, MATCH(Y513,[16]KPI!$A$2:$A$61, 0)),"Enter KPI Reference No. to the left")</f>
        <v>Teachers in Grades 1-12 that are licensed</v>
      </c>
      <c r="AA513" s="180" t="s">
        <v>3269</v>
      </c>
      <c r="AB513" s="213" t="s">
        <v>3325</v>
      </c>
      <c r="AC513" s="137" t="s">
        <v>2307</v>
      </c>
    </row>
    <row r="514" spans="1:29" ht="36" x14ac:dyDescent="0.2">
      <c r="A514" s="177">
        <v>512</v>
      </c>
      <c r="B514" s="140">
        <v>2</v>
      </c>
      <c r="C514" s="178" t="str">
        <f>IF(COUNTIF(Components!$E$4:$E$989,B514)&gt;0,INDEX(Components!$G$4:$G$989, MATCH(B514,Components!$E$4:$E$989, 0)),"Enter valid code to the left")</f>
        <v>General education quality</v>
      </c>
      <c r="D514" s="140">
        <v>5</v>
      </c>
      <c r="E514" s="178" t="str">
        <f t="array" ref="E514">IF(COUNTIFS(Components!$F$4:$F$989,D514,Components!$B$4:$B$989,B514)&gt;0,INDEX(Components!$G$4:$G$989, MATCH(B514&amp;D514,Components!$B$4:$B$989&amp;Components!$F$4:$F$989,0),0),"Enter the component code on the left")</f>
        <v>quality assurance</v>
      </c>
      <c r="F514" s="140">
        <v>2</v>
      </c>
      <c r="G514" s="178" t="str">
        <f t="array" ref="G514">IF(COUNTIFS(Components!$H$4:$H$989,F514, Components!$C$4:$C$989,D514,Components!$B$4:$B$989,B514)&gt;0,INDEX(Components!$I$4:$I$989, MATCH(B514&amp;D514&amp;F514,Components!$B$4:$B$989&amp;Components!$C$4:$C$989&amp;Components!$H$4:$H$989,0),0),"")</f>
        <v>teacher and school leader licensing</v>
      </c>
      <c r="H514" s="201" t="s">
        <v>3141</v>
      </c>
      <c r="I514" s="201" t="s">
        <v>2308</v>
      </c>
      <c r="J514" s="141" t="s">
        <v>1586</v>
      </c>
      <c r="K514" s="141" t="s">
        <v>2309</v>
      </c>
      <c r="L514" s="181">
        <v>15000</v>
      </c>
      <c r="M514" s="181">
        <v>22908</v>
      </c>
      <c r="N514" s="181">
        <v>20000</v>
      </c>
      <c r="O514" s="181">
        <v>20000</v>
      </c>
      <c r="P514" s="181">
        <v>15000</v>
      </c>
      <c r="Q514" s="202">
        <f t="shared" si="51"/>
        <v>92908</v>
      </c>
      <c r="R514" s="206">
        <v>3103</v>
      </c>
      <c r="S514" s="202">
        <f t="shared" si="52"/>
        <v>46545000</v>
      </c>
      <c r="T514" s="202">
        <f t="shared" si="53"/>
        <v>71083524</v>
      </c>
      <c r="U514" s="202">
        <f t="shared" si="54"/>
        <v>62060000</v>
      </c>
      <c r="V514" s="202">
        <f t="shared" si="55"/>
        <v>62060000</v>
      </c>
      <c r="W514" s="202">
        <f t="shared" si="56"/>
        <v>46545000</v>
      </c>
      <c r="X514" s="202">
        <f t="shared" si="57"/>
        <v>288293524</v>
      </c>
      <c r="Y514" s="180" t="s">
        <v>645</v>
      </c>
      <c r="Z514" s="203" t="str">
        <f>IF(Y514&gt;0,INDEX([16]KPI!$B$2:$B$61, MATCH(Y514,[16]KPI!$A$2:$A$61, 0)),"Enter KPI Reference No. to the left")</f>
        <v>Teachers in Grades 1-12 that are licensed</v>
      </c>
      <c r="AA514" s="180" t="s">
        <v>3267</v>
      </c>
      <c r="AB514" s="213" t="s">
        <v>3326</v>
      </c>
      <c r="AC514" s="137" t="s">
        <v>2310</v>
      </c>
    </row>
    <row r="515" spans="1:29" ht="36" x14ac:dyDescent="0.2">
      <c r="A515" s="177">
        <v>513</v>
      </c>
      <c r="B515" s="140">
        <v>2</v>
      </c>
      <c r="C515" s="178" t="str">
        <f>IF(COUNTIF(Components!$E$4:$E$989,B515)&gt;0,INDEX(Components!$G$4:$G$989, MATCH(B515,Components!$E$4:$E$989, 0)),"Enter valid code to the left")</f>
        <v>General education quality</v>
      </c>
      <c r="D515" s="140">
        <v>5</v>
      </c>
      <c r="E515" s="178" t="str">
        <f t="array" ref="E515">IF(COUNTIFS(Components!$F$4:$F$989,D515,Components!$B$4:$B$989,B515)&gt;0,INDEX(Components!$G$4:$G$989, MATCH(B515&amp;D515,Components!$B$4:$B$989&amp;Components!$F$4:$F$989,0),0),"Enter the component code on the left")</f>
        <v>quality assurance</v>
      </c>
      <c r="F515" s="140">
        <v>2</v>
      </c>
      <c r="G515" s="178" t="str">
        <f t="array" ref="G515">IF(COUNTIFS(Components!$H$4:$H$989,F515, Components!$C$4:$C$989,D515,Components!$B$4:$B$989,B515)&gt;0,INDEX(Components!$I$4:$I$989, MATCH(B515&amp;D515&amp;F515,Components!$B$4:$B$989&amp;Components!$C$4:$C$989&amp;Components!$H$4:$H$989,0),0),"")</f>
        <v>teacher and school leader licensing</v>
      </c>
      <c r="H515" s="201" t="s">
        <v>3141</v>
      </c>
      <c r="I515" s="201" t="s">
        <v>2331</v>
      </c>
      <c r="J515" s="141" t="s">
        <v>2311</v>
      </c>
      <c r="K515" s="141" t="s">
        <v>2311</v>
      </c>
      <c r="L515" s="181">
        <v>0</v>
      </c>
      <c r="M515" s="181">
        <v>1</v>
      </c>
      <c r="N515" s="181">
        <v>0</v>
      </c>
      <c r="O515" s="181">
        <v>0</v>
      </c>
      <c r="P515" s="181">
        <v>0</v>
      </c>
      <c r="Q515" s="202">
        <f t="shared" si="51"/>
        <v>1</v>
      </c>
      <c r="R515" s="206">
        <v>2000000</v>
      </c>
      <c r="S515" s="202">
        <f t="shared" si="52"/>
        <v>0</v>
      </c>
      <c r="T515" s="202">
        <f t="shared" si="53"/>
        <v>2000000</v>
      </c>
      <c r="U515" s="202">
        <f t="shared" si="54"/>
        <v>0</v>
      </c>
      <c r="V515" s="202">
        <f t="shared" si="55"/>
        <v>0</v>
      </c>
      <c r="W515" s="202">
        <f t="shared" si="56"/>
        <v>0</v>
      </c>
      <c r="X515" s="202">
        <f t="shared" si="57"/>
        <v>2000000</v>
      </c>
      <c r="Y515" s="180" t="s">
        <v>645</v>
      </c>
      <c r="Z515" s="203" t="str">
        <f>IF(Y515&gt;0,INDEX([16]KPI!$B$2:$B$61, MATCH(Y515,[16]KPI!$A$2:$A$61, 0)),"Enter KPI Reference No. to the left")</f>
        <v>Teachers in Grades 1-12 that are licensed</v>
      </c>
      <c r="AA515" s="180" t="s">
        <v>3267</v>
      </c>
      <c r="AB515" s="213" t="s">
        <v>3325</v>
      </c>
      <c r="AC515" s="137" t="s">
        <v>2312</v>
      </c>
    </row>
    <row r="516" spans="1:29" ht="36" x14ac:dyDescent="0.2">
      <c r="A516" s="177">
        <v>514</v>
      </c>
      <c r="B516" s="140">
        <v>2</v>
      </c>
      <c r="C516" s="178" t="str">
        <f>IF(COUNTIF(Components!$E$4:$E$989,B516)&gt;0,INDEX(Components!$G$4:$G$989, MATCH(B516,Components!$E$4:$E$989, 0)),"Enter valid code to the left")</f>
        <v>General education quality</v>
      </c>
      <c r="D516" s="140">
        <v>5</v>
      </c>
      <c r="E516" s="178" t="str">
        <f t="array" ref="E516">IF(COUNTIFS(Components!$F$4:$F$989,D516,Components!$B$4:$B$989,B516)&gt;0,INDEX(Components!$G$4:$G$989, MATCH(B516&amp;D516,Components!$B$4:$B$989&amp;Components!$F$4:$F$989,0),0),"Enter the component code on the left")</f>
        <v>quality assurance</v>
      </c>
      <c r="F516" s="140">
        <v>2</v>
      </c>
      <c r="G516" s="178" t="str">
        <f t="array" ref="G516">IF(COUNTIFS(Components!$H$4:$H$989,F516, Components!$C$4:$C$989,D516,Components!$B$4:$B$989,B516)&gt;0,INDEX(Components!$I$4:$I$989, MATCH(B516&amp;D516&amp;F516,Components!$B$4:$B$989&amp;Components!$C$4:$C$989&amp;Components!$H$4:$H$989,0),0),"")</f>
        <v>teacher and school leader licensing</v>
      </c>
      <c r="H516" s="201" t="s">
        <v>3141</v>
      </c>
      <c r="I516" s="201" t="s">
        <v>2313</v>
      </c>
      <c r="J516" s="141" t="s">
        <v>2314</v>
      </c>
      <c r="K516" s="141" t="s">
        <v>2306</v>
      </c>
      <c r="L516" s="181">
        <v>0</v>
      </c>
      <c r="M516" s="181">
        <v>1</v>
      </c>
      <c r="N516" s="181">
        <v>0</v>
      </c>
      <c r="O516" s="181">
        <v>0</v>
      </c>
      <c r="P516" s="181">
        <v>0</v>
      </c>
      <c r="Q516" s="202">
        <f t="shared" ref="Q516:Q518" si="58">L516+M516+N516+O516+P516</f>
        <v>1</v>
      </c>
      <c r="R516" s="206">
        <v>660000</v>
      </c>
      <c r="S516" s="202">
        <f t="shared" ref="S516:S519" si="59">L516*$R516</f>
        <v>0</v>
      </c>
      <c r="T516" s="202">
        <f t="shared" ref="T516:T518" si="60">M516*$R516</f>
        <v>660000</v>
      </c>
      <c r="U516" s="202">
        <f t="shared" ref="U516:U519" si="61">N516*$R516</f>
        <v>0</v>
      </c>
      <c r="V516" s="202">
        <f t="shared" ref="V516:V519" si="62">O516*$R516</f>
        <v>0</v>
      </c>
      <c r="W516" s="202">
        <f t="shared" ref="W516:W519" si="63">P516*$R516</f>
        <v>0</v>
      </c>
      <c r="X516" s="202">
        <f t="shared" si="57"/>
        <v>660000</v>
      </c>
      <c r="Y516" s="180" t="s">
        <v>645</v>
      </c>
      <c r="Z516" s="203" t="str">
        <f>IF(Y516&gt;0,INDEX([16]KPI!$B$2:$B$61, MATCH(Y516,[16]KPI!$A$2:$A$61, 0)),"Enter KPI Reference No. to the left")</f>
        <v>Teachers in Grades 1-12 that are licensed</v>
      </c>
      <c r="AA516" s="180" t="s">
        <v>3267</v>
      </c>
      <c r="AB516" s="213" t="s">
        <v>3325</v>
      </c>
      <c r="AC516" s="137" t="s">
        <v>2315</v>
      </c>
    </row>
    <row r="517" spans="1:29" ht="36" x14ac:dyDescent="0.2">
      <c r="A517" s="177">
        <v>515</v>
      </c>
      <c r="B517" s="140">
        <v>2</v>
      </c>
      <c r="C517" s="178" t="str">
        <f>IF(COUNTIF(Components!$E$4:$E$989,B517)&gt;0,INDEX(Components!$G$4:$G$989, MATCH(B517,Components!$E$4:$E$989, 0)),"Enter valid code to the left")</f>
        <v>General education quality</v>
      </c>
      <c r="D517" s="140">
        <v>5</v>
      </c>
      <c r="E517" s="178" t="str">
        <f t="array" ref="E517">IF(COUNTIFS(Components!$F$4:$F$989,D517,Components!$B$4:$B$989,B517)&gt;0,INDEX(Components!$G$4:$G$989, MATCH(B517&amp;D517,Components!$B$4:$B$989&amp;Components!$F$4:$F$989,0),0),"Enter the component code on the left")</f>
        <v>quality assurance</v>
      </c>
      <c r="F517" s="140">
        <v>2</v>
      </c>
      <c r="G517" s="178" t="str">
        <f t="array" ref="G517">IF(COUNTIFS(Components!$H$4:$H$989,F517, Components!$C$4:$C$989,D517,Components!$B$4:$B$989,B517)&gt;0,INDEX(Components!$I$4:$I$989, MATCH(B517&amp;D517&amp;F517,Components!$B$4:$B$989&amp;Components!$C$4:$C$989&amp;Components!$H$4:$H$989,0),0),"")</f>
        <v>teacher and school leader licensing</v>
      </c>
      <c r="H517" s="201" t="s">
        <v>3141</v>
      </c>
      <c r="I517" s="201" t="s">
        <v>2316</v>
      </c>
      <c r="J517" s="141" t="s">
        <v>2317</v>
      </c>
      <c r="K517" s="141" t="s">
        <v>3211</v>
      </c>
      <c r="L517" s="181">
        <v>2</v>
      </c>
      <c r="M517" s="181">
        <v>4</v>
      </c>
      <c r="N517" s="181">
        <v>4</v>
      </c>
      <c r="O517" s="181">
        <v>4</v>
      </c>
      <c r="P517" s="181">
        <v>4</v>
      </c>
      <c r="Q517" s="202">
        <f t="shared" si="58"/>
        <v>18</v>
      </c>
      <c r="R517" s="212">
        <v>200000</v>
      </c>
      <c r="S517" s="202">
        <f t="shared" si="59"/>
        <v>400000</v>
      </c>
      <c r="T517" s="202">
        <f t="shared" si="60"/>
        <v>800000</v>
      </c>
      <c r="U517" s="202">
        <f t="shared" si="61"/>
        <v>800000</v>
      </c>
      <c r="V517" s="202">
        <f t="shared" si="62"/>
        <v>800000</v>
      </c>
      <c r="W517" s="202">
        <f t="shared" si="63"/>
        <v>800000</v>
      </c>
      <c r="X517" s="202">
        <f t="shared" si="57"/>
        <v>3600000</v>
      </c>
      <c r="Y517" s="180" t="s">
        <v>645</v>
      </c>
      <c r="Z517" s="203" t="str">
        <f>IF(Y517&gt;0,INDEX([16]KPI!$B$2:$B$61, MATCH(Y517,[16]KPI!$A$2:$A$61, 0)),"Enter KPI Reference No. to the left")</f>
        <v>Teachers in Grades 1-12 that are licensed</v>
      </c>
      <c r="AA517" s="180" t="s">
        <v>3269</v>
      </c>
      <c r="AB517" s="213" t="s">
        <v>3325</v>
      </c>
      <c r="AC517" s="137"/>
    </row>
    <row r="518" spans="1:29" ht="36" x14ac:dyDescent="0.2">
      <c r="A518" s="177">
        <v>516</v>
      </c>
      <c r="B518" s="140">
        <v>2</v>
      </c>
      <c r="C518" s="178" t="str">
        <f>IF(COUNTIF(Components!$E$4:$E$989,B518)&gt;0,INDEX(Components!$G$4:$G$989, MATCH(B518,Components!$E$4:$E$989, 0)),"Enter valid code to the left")</f>
        <v>General education quality</v>
      </c>
      <c r="D518" s="140">
        <v>5</v>
      </c>
      <c r="E518" s="178" t="str">
        <f t="array" ref="E518">IF(COUNTIFS(Components!$F$4:$F$989,D518,Components!$B$4:$B$989,B518)&gt;0,INDEX(Components!$G$4:$G$989, MATCH(B518&amp;D518,Components!$B$4:$B$989&amp;Components!$F$4:$F$989,0),0),"Enter the component code on the left")</f>
        <v>quality assurance</v>
      </c>
      <c r="F518" s="140">
        <v>2</v>
      </c>
      <c r="G518" s="178" t="str">
        <f t="array" ref="G518">IF(COUNTIFS(Components!$H$4:$H$989,F518, Components!$C$4:$C$989,D518,Components!$B$4:$B$989,B518)&gt;0,INDEX(Components!$I$4:$I$989, MATCH(B518&amp;D518&amp;F518,Components!$B$4:$B$989&amp;Components!$C$4:$C$989&amp;Components!$H$4:$H$989,0),0),"")</f>
        <v>teacher and school leader licensing</v>
      </c>
      <c r="H518" s="201" t="s">
        <v>3141</v>
      </c>
      <c r="I518" s="201" t="s">
        <v>2318</v>
      </c>
      <c r="J518" s="141" t="s">
        <v>2277</v>
      </c>
      <c r="K518" s="141" t="s">
        <v>2319</v>
      </c>
      <c r="L518" s="181">
        <v>0</v>
      </c>
      <c r="M518" s="181">
        <v>50000</v>
      </c>
      <c r="N518" s="181">
        <v>20000</v>
      </c>
      <c r="O518" s="181">
        <v>10000</v>
      </c>
      <c r="P518" s="181">
        <v>700</v>
      </c>
      <c r="Q518" s="202">
        <f t="shared" si="58"/>
        <v>80700</v>
      </c>
      <c r="R518" s="212">
        <v>50</v>
      </c>
      <c r="S518" s="202">
        <f t="shared" si="59"/>
        <v>0</v>
      </c>
      <c r="T518" s="202">
        <f t="shared" si="60"/>
        <v>2500000</v>
      </c>
      <c r="U518" s="202">
        <f t="shared" si="61"/>
        <v>1000000</v>
      </c>
      <c r="V518" s="202">
        <f t="shared" si="62"/>
        <v>500000</v>
      </c>
      <c r="W518" s="202">
        <f t="shared" si="63"/>
        <v>35000</v>
      </c>
      <c r="X518" s="202">
        <f t="shared" si="57"/>
        <v>4035000</v>
      </c>
      <c r="Y518" s="180" t="s">
        <v>645</v>
      </c>
      <c r="Z518" s="203" t="str">
        <f>IF(Y518&gt;0,INDEX([16]KPI!$B$2:$B$61, MATCH(Y518,[16]KPI!$A$2:$A$61, 0)),"Enter KPI Reference No. to the left")</f>
        <v>Teachers in Grades 1-12 that are licensed</v>
      </c>
      <c r="AA518" s="180" t="s">
        <v>3269</v>
      </c>
      <c r="AB518" s="213" t="s">
        <v>3325</v>
      </c>
      <c r="AC518" s="137"/>
    </row>
    <row r="519" spans="1:29" ht="96" x14ac:dyDescent="0.2">
      <c r="A519" s="177">
        <v>517</v>
      </c>
      <c r="B519" s="129">
        <v>2</v>
      </c>
      <c r="C519" s="178" t="str">
        <f>IF(COUNTIF(Components!$E$4:$E$989,B519)&gt;0,INDEX(Components!$G$4:$G$989, MATCH(B519,Components!$E$4:$E$989, 0)),"Enter valid code to the left")</f>
        <v>General education quality</v>
      </c>
      <c r="D519" s="129">
        <v>5</v>
      </c>
      <c r="E519" s="178" t="str">
        <f t="array" ref="E519">IF(COUNTIFS(Components!$F$4:$F$989,D519,Components!$B$4:$B$989,B519)&gt;0,INDEX(Components!$G$4:$G$989, MATCH(B519&amp;D519,Components!$B$4:$B$989&amp;Components!$F$4:$F$989,0),0),"Enter the component code on the left")</f>
        <v>quality assurance</v>
      </c>
      <c r="F519" s="129">
        <v>3</v>
      </c>
      <c r="G519" s="178" t="str">
        <f t="array" ref="G519">IF(COUNTIFS(Components!$H$4:$H$989,F519, Components!$C$4:$C$989,D519,Components!$B$4:$B$989,B519)&gt;0,INDEX(Components!$I$4:$I$989, MATCH(B519&amp;D519&amp;F519,Components!$B$4:$B$989&amp;Components!$C$4:$C$989&amp;Components!$H$4:$H$989,0),0),"")</f>
        <v>assessment and examinations</v>
      </c>
      <c r="H519" s="201" t="s">
        <v>3122</v>
      </c>
      <c r="I519" s="201" t="s">
        <v>3153</v>
      </c>
      <c r="J519" s="141" t="s">
        <v>3123</v>
      </c>
      <c r="K519" s="141" t="s">
        <v>3197</v>
      </c>
      <c r="L519" s="181"/>
      <c r="M519" s="181"/>
      <c r="N519" s="181"/>
      <c r="O519" s="181">
        <v>33000</v>
      </c>
      <c r="P519" s="181"/>
      <c r="Q519" s="202">
        <f t="shared" ref="Q519:Q526" si="64">SUM(M519:P519)</f>
        <v>33000</v>
      </c>
      <c r="R519" s="212">
        <v>77</v>
      </c>
      <c r="S519" s="202">
        <f t="shared" si="59"/>
        <v>0</v>
      </c>
      <c r="T519" s="202">
        <f t="shared" ref="T519:T537" si="65">M519*$R519</f>
        <v>0</v>
      </c>
      <c r="U519" s="202">
        <f t="shared" si="61"/>
        <v>0</v>
      </c>
      <c r="V519" s="202">
        <f t="shared" si="62"/>
        <v>2541000</v>
      </c>
      <c r="W519" s="202">
        <f t="shared" si="63"/>
        <v>0</v>
      </c>
      <c r="X519" s="202">
        <f t="shared" ref="X519" si="66">SUM(S519:W519)</f>
        <v>2541000</v>
      </c>
      <c r="Y519" s="180" t="s">
        <v>666</v>
      </c>
      <c r="Z519" s="203" t="str">
        <f>IF(Y519&gt;0,INDEX([17]KPI!$B$2:$B$61, MATCH(Y519,[17]KPI!$A$2:$A$61, 0)),"Enter KPI Reference No. to the left")</f>
        <v>Grade 10 students who achieve 50% and above (composite score) in NLA</v>
      </c>
      <c r="AA519" s="180" t="s">
        <v>3267</v>
      </c>
      <c r="AB519" s="213" t="s">
        <v>3124</v>
      </c>
      <c r="AC519" s="137"/>
    </row>
    <row r="520" spans="1:29" ht="96" x14ac:dyDescent="0.2">
      <c r="A520" s="177">
        <v>518</v>
      </c>
      <c r="B520" s="129">
        <v>2</v>
      </c>
      <c r="C520" s="178" t="str">
        <f>IF(COUNTIF(Components!$E$4:$E$989,B520)&gt;0,INDEX(Components!$G$4:$G$989, MATCH(B520,Components!$E$4:$E$989, 0)),"Enter valid code to the left")</f>
        <v>General education quality</v>
      </c>
      <c r="D520" s="129">
        <v>5</v>
      </c>
      <c r="E520" s="178" t="str">
        <f t="array" ref="E520">IF(COUNTIFS(Components!$F$4:$F$989,D520,Components!$B$4:$B$989,B520)&gt;0,INDEX(Components!$G$4:$G$989, MATCH(B520&amp;D520,Components!$B$4:$B$989&amp;Components!$F$4:$F$989,0),0),"Enter the component code on the left")</f>
        <v>quality assurance</v>
      </c>
      <c r="F520" s="129">
        <v>3</v>
      </c>
      <c r="G520" s="178" t="str">
        <f t="array" ref="G520">IF(COUNTIFS(Components!$H$4:$H$989,F520, Components!$C$4:$C$989,D520,Components!$B$4:$B$989,B520)&gt;0,INDEX(Components!$I$4:$I$989, MATCH(B520&amp;D520&amp;F520,Components!$B$4:$B$989&amp;Components!$C$4:$C$989&amp;Components!$H$4:$H$989,0),0),"")</f>
        <v>assessment and examinations</v>
      </c>
      <c r="H520" s="201" t="s">
        <v>3122</v>
      </c>
      <c r="I520" s="201" t="s">
        <v>3152</v>
      </c>
      <c r="J520" s="141" t="s">
        <v>3123</v>
      </c>
      <c r="K520" s="141" t="s">
        <v>3197</v>
      </c>
      <c r="L520" s="181"/>
      <c r="M520" s="181">
        <v>33000</v>
      </c>
      <c r="N520" s="181"/>
      <c r="O520" s="181"/>
      <c r="P520" s="181"/>
      <c r="Q520" s="202">
        <f t="shared" si="64"/>
        <v>33000</v>
      </c>
      <c r="R520" s="212">
        <v>77</v>
      </c>
      <c r="S520" s="202">
        <f t="shared" ref="S520" si="67">L520*$R520</f>
        <v>0</v>
      </c>
      <c r="T520" s="202">
        <f t="shared" si="65"/>
        <v>2541000</v>
      </c>
      <c r="U520" s="202">
        <f t="shared" ref="U520" si="68">N520*$R520</f>
        <v>0</v>
      </c>
      <c r="V520" s="202">
        <f t="shared" ref="V520" si="69">O520*$R520</f>
        <v>0</v>
      </c>
      <c r="W520" s="202">
        <f t="shared" ref="W520" si="70">P520*$R520</f>
        <v>0</v>
      </c>
      <c r="X520" s="202">
        <f t="shared" ref="X520" si="71">SUM(S520:W520)</f>
        <v>2541000</v>
      </c>
      <c r="Y520" s="180" t="s">
        <v>664</v>
      </c>
      <c r="Z520" s="203" t="str">
        <f>IF(Y520&gt;0,INDEX([17]KPI!$B$2:$B$61, MATCH(Y520,[17]KPI!$A$2:$A$61, 0)),"Enter KPI Reference No. to the left")</f>
        <v>Grade 4 students who achieve 50% and above (composite score) in NLA</v>
      </c>
      <c r="AA520" s="180" t="s">
        <v>3267</v>
      </c>
      <c r="AB520" s="213" t="s">
        <v>3124</v>
      </c>
      <c r="AC520" s="137"/>
    </row>
    <row r="521" spans="1:29" ht="96" x14ac:dyDescent="0.2">
      <c r="A521" s="177">
        <v>519</v>
      </c>
      <c r="B521" s="129">
        <v>2</v>
      </c>
      <c r="C521" s="178" t="str">
        <f>IF(COUNTIF(Components!$E$4:$E$989,B521)&gt;0,INDEX(Components!$G$4:$G$989, MATCH(B521,Components!$E$4:$E$989, 0)),"Enter valid code to the left")</f>
        <v>General education quality</v>
      </c>
      <c r="D521" s="129">
        <v>5</v>
      </c>
      <c r="E521" s="178" t="str">
        <f t="array" ref="E521">IF(COUNTIFS(Components!$F$4:$F$989,D521,Components!$B$4:$B$989,B521)&gt;0,INDEX(Components!$G$4:$G$989, MATCH(B521&amp;D521,Components!$B$4:$B$989&amp;Components!$F$4:$F$989,0),0),"Enter the component code on the left")</f>
        <v>quality assurance</v>
      </c>
      <c r="F521" s="129">
        <v>3</v>
      </c>
      <c r="G521" s="178" t="str">
        <f t="array" ref="G521">IF(COUNTIFS(Components!$H$4:$H$989,F521, Components!$C$4:$C$989,D521,Components!$B$4:$B$989,B521)&gt;0,INDEX(Components!$I$4:$I$989, MATCH(B521&amp;D521&amp;F521,Components!$B$4:$B$989&amp;Components!$C$4:$C$989&amp;Components!$H$4:$H$989,0),0),"")</f>
        <v>assessment and examinations</v>
      </c>
      <c r="H521" s="201" t="s">
        <v>3122</v>
      </c>
      <c r="I521" s="201" t="s">
        <v>3154</v>
      </c>
      <c r="J521" s="141" t="s">
        <v>3123</v>
      </c>
      <c r="K521" s="141" t="s">
        <v>3197</v>
      </c>
      <c r="L521" s="181"/>
      <c r="M521" s="181"/>
      <c r="N521" s="181"/>
      <c r="O521" s="181">
        <v>33000</v>
      </c>
      <c r="P521" s="181"/>
      <c r="Q521" s="202">
        <f t="shared" si="64"/>
        <v>33000</v>
      </c>
      <c r="R521" s="212">
        <v>77</v>
      </c>
      <c r="S521" s="202">
        <f t="shared" ref="S521" si="72">L521*$R521</f>
        <v>0</v>
      </c>
      <c r="T521" s="202">
        <f t="shared" si="65"/>
        <v>0</v>
      </c>
      <c r="U521" s="202">
        <f t="shared" ref="U521" si="73">N521*$R521</f>
        <v>0</v>
      </c>
      <c r="V521" s="202">
        <f t="shared" ref="V521" si="74">O521*$R521</f>
        <v>2541000</v>
      </c>
      <c r="W521" s="202">
        <f t="shared" ref="W521" si="75">P521*$R521</f>
        <v>0</v>
      </c>
      <c r="X521" s="202">
        <f t="shared" ref="X521" si="76">SUM(S521:W521)</f>
        <v>2541000</v>
      </c>
      <c r="Y521" s="180" t="s">
        <v>666</v>
      </c>
      <c r="Z521" s="203" t="str">
        <f>IF(Y521&gt;0,INDEX([17]KPI!$B$2:$B$61, MATCH(Y521,[17]KPI!$A$2:$A$61, 0)),"Enter KPI Reference No. to the left")</f>
        <v>Grade 10 students who achieve 50% and above (composite score) in NLA</v>
      </c>
      <c r="AA521" s="180" t="s">
        <v>3267</v>
      </c>
      <c r="AB521" s="213" t="s">
        <v>3124</v>
      </c>
      <c r="AC521" s="137"/>
    </row>
    <row r="522" spans="1:29" ht="96" x14ac:dyDescent="0.2">
      <c r="A522" s="177">
        <v>520</v>
      </c>
      <c r="B522" s="129">
        <v>2</v>
      </c>
      <c r="C522" s="178" t="str">
        <f>IF(COUNTIF(Components!$E$4:$E$989,B522)&gt;0,INDEX(Components!$G$4:$G$989, MATCH(B522,Components!$E$4:$E$989, 0)),"Enter valid code to the left")</f>
        <v>General education quality</v>
      </c>
      <c r="D522" s="129">
        <v>5</v>
      </c>
      <c r="E522" s="178" t="str">
        <f t="array" ref="E522">IF(COUNTIFS(Components!$F$4:$F$989,D522,Components!$B$4:$B$989,B522)&gt;0,INDEX(Components!$G$4:$G$989, MATCH(B522&amp;D522,Components!$B$4:$B$989&amp;Components!$F$4:$F$989,0),0),"Enter the component code on the left")</f>
        <v>quality assurance</v>
      </c>
      <c r="F522" s="129">
        <v>3</v>
      </c>
      <c r="G522" s="178" t="str">
        <f t="array" ref="G522">IF(COUNTIFS(Components!$H$4:$H$989,F522, Components!$C$4:$C$989,D522,Components!$B$4:$B$989,B522)&gt;0,INDEX(Components!$I$4:$I$989, MATCH(B522&amp;D522&amp;F522,Components!$B$4:$B$989&amp;Components!$C$4:$C$989&amp;Components!$H$4:$H$989,0),0),"")</f>
        <v>assessment and examinations</v>
      </c>
      <c r="H522" s="201" t="s">
        <v>3122</v>
      </c>
      <c r="I522" s="201" t="s">
        <v>3198</v>
      </c>
      <c r="J522" s="141" t="s">
        <v>3123</v>
      </c>
      <c r="K522" s="141" t="s">
        <v>3197</v>
      </c>
      <c r="L522" s="181"/>
      <c r="M522" s="181"/>
      <c r="N522" s="181"/>
      <c r="O522" s="181">
        <v>33000</v>
      </c>
      <c r="P522" s="181"/>
      <c r="Q522" s="202">
        <f t="shared" si="64"/>
        <v>33000</v>
      </c>
      <c r="R522" s="212">
        <v>77</v>
      </c>
      <c r="S522" s="202">
        <f t="shared" ref="S522" si="77">L522*$R522</f>
        <v>0</v>
      </c>
      <c r="T522" s="202">
        <f t="shared" si="65"/>
        <v>0</v>
      </c>
      <c r="U522" s="202">
        <f t="shared" ref="U522" si="78">N522*$R522</f>
        <v>0</v>
      </c>
      <c r="V522" s="202">
        <f t="shared" ref="V522" si="79">O522*$R522</f>
        <v>2541000</v>
      </c>
      <c r="W522" s="202">
        <f t="shared" ref="W522" si="80">P522*$R522</f>
        <v>0</v>
      </c>
      <c r="X522" s="202">
        <f t="shared" ref="X522" si="81">SUM(S522:W522)</f>
        <v>2541000</v>
      </c>
      <c r="Y522" s="180" t="s">
        <v>666</v>
      </c>
      <c r="Z522" s="203" t="str">
        <f>IF(Y522&gt;0,INDEX([17]KPI!$B$2:$B$61, MATCH(Y522,[17]KPI!$A$2:$A$61, 0)),"Enter KPI Reference No. to the left")</f>
        <v>Grade 10 students who achieve 50% and above (composite score) in NLA</v>
      </c>
      <c r="AA522" s="180" t="s">
        <v>3267</v>
      </c>
      <c r="AB522" s="213" t="s">
        <v>3124</v>
      </c>
      <c r="AC522" s="137"/>
    </row>
    <row r="523" spans="1:29" ht="120" x14ac:dyDescent="0.2">
      <c r="A523" s="177">
        <v>521</v>
      </c>
      <c r="B523" s="129">
        <v>2</v>
      </c>
      <c r="C523" s="178" t="str">
        <f>IF(COUNTIF(Components!$E$4:$E$989,B523)&gt;0,INDEX(Components!$G$4:$G$989, MATCH(B523,Components!$E$4:$E$989, 0)),"Enter valid code to the left")</f>
        <v>General education quality</v>
      </c>
      <c r="D523" s="129">
        <v>5</v>
      </c>
      <c r="E523" s="178" t="str">
        <f t="array" ref="E523">IF(COUNTIFS(Components!$F$4:$F$989,D523,Components!$B$4:$B$989,B523)&gt;0,INDEX(Components!$G$4:$G$989, MATCH(B523&amp;D523,Components!$B$4:$B$989&amp;Components!$F$4:$F$989,0),0),"Enter the component code on the left")</f>
        <v>quality assurance</v>
      </c>
      <c r="F523" s="129">
        <v>3</v>
      </c>
      <c r="G523" s="178" t="str">
        <f t="array" ref="G523">IF(COUNTIFS(Components!$H$4:$H$989,F523, Components!$C$4:$C$989,D523,Components!$B$4:$B$989,B523)&gt;0,INDEX(Components!$I$4:$I$989, MATCH(B523&amp;D523&amp;F523,Components!$B$4:$B$989&amp;Components!$C$4:$C$989&amp;Components!$H$4:$H$989,0),0),"")</f>
        <v>assessment and examinations</v>
      </c>
      <c r="H523" s="201" t="s">
        <v>3122</v>
      </c>
      <c r="I523" s="201" t="s">
        <v>3142</v>
      </c>
      <c r="J523" s="141" t="s">
        <v>3185</v>
      </c>
      <c r="K523" s="141" t="s">
        <v>3199</v>
      </c>
      <c r="L523" s="181"/>
      <c r="M523" s="181">
        <v>5</v>
      </c>
      <c r="N523" s="181">
        <v>3</v>
      </c>
      <c r="O523" s="181">
        <v>2</v>
      </c>
      <c r="P523" s="181">
        <v>1</v>
      </c>
      <c r="Q523" s="202">
        <f t="shared" si="64"/>
        <v>11</v>
      </c>
      <c r="R523" s="212">
        <v>755000</v>
      </c>
      <c r="S523" s="202">
        <f t="shared" ref="S523" si="82">L523*$R523</f>
        <v>0</v>
      </c>
      <c r="T523" s="202">
        <f t="shared" si="65"/>
        <v>3775000</v>
      </c>
      <c r="U523" s="202">
        <f t="shared" ref="U523" si="83">N523*$R523</f>
        <v>2265000</v>
      </c>
      <c r="V523" s="202">
        <f t="shared" ref="V523" si="84">O523*$R523</f>
        <v>1510000</v>
      </c>
      <c r="W523" s="202">
        <f t="shared" ref="W523" si="85">P523*$R523</f>
        <v>755000</v>
      </c>
      <c r="X523" s="202">
        <f t="shared" ref="X523" si="86">SUM(S523:W523)</f>
        <v>8305000</v>
      </c>
      <c r="Y523" s="180"/>
      <c r="Z523" s="203" t="str">
        <f>IF(Y523&gt;0,INDEX([17]KPI!$B$2:$B$61, MATCH(Y523,[17]KPI!$A$2:$A$61, 0)),"Enter KPI Reference No. to the left")</f>
        <v>Enter KPI Reference No. to the left</v>
      </c>
      <c r="AA523" s="180" t="s">
        <v>3267</v>
      </c>
      <c r="AB523" s="213" t="s">
        <v>3124</v>
      </c>
      <c r="AC523" s="137"/>
    </row>
    <row r="524" spans="1:29" ht="96" x14ac:dyDescent="0.2">
      <c r="A524" s="177">
        <v>522</v>
      </c>
      <c r="B524" s="129">
        <v>2</v>
      </c>
      <c r="C524" s="178" t="str">
        <f>IF(COUNTIF(Components!$E$4:$E$989,B524)&gt;0,INDEX(Components!$G$4:$G$989, MATCH(B524,Components!$E$4:$E$989, 0)),"Enter valid code to the left")</f>
        <v>General education quality</v>
      </c>
      <c r="D524" s="129">
        <v>5</v>
      </c>
      <c r="E524" s="178" t="str">
        <f t="array" ref="E524">IF(COUNTIFS(Components!$F$4:$F$989,D524,Components!$B$4:$B$989,B524)&gt;0,INDEX(Components!$G$4:$G$989, MATCH(B524&amp;D524,Components!$B$4:$B$989&amp;Components!$F$4:$F$989,0),0),"Enter the component code on the left")</f>
        <v>quality assurance</v>
      </c>
      <c r="F524" s="129">
        <v>3</v>
      </c>
      <c r="G524" s="178" t="str">
        <f t="array" ref="G524">IF(COUNTIFS(Components!$H$4:$H$989,F524, Components!$C$4:$C$989,D524,Components!$B$4:$B$989,B524)&gt;0,INDEX(Components!$I$4:$I$989, MATCH(B524&amp;D524&amp;F524,Components!$B$4:$B$989&amp;Components!$C$4:$C$989&amp;Components!$H$4:$H$989,0),0),"")</f>
        <v>assessment and examinations</v>
      </c>
      <c r="H524" s="201" t="s">
        <v>3122</v>
      </c>
      <c r="I524" s="201" t="s">
        <v>3143</v>
      </c>
      <c r="J524" s="141" t="s">
        <v>3123</v>
      </c>
      <c r="K524" s="141" t="s">
        <v>3200</v>
      </c>
      <c r="L524" s="181"/>
      <c r="M524" s="181">
        <f>M520+M535+M536+M537</f>
        <v>123000</v>
      </c>
      <c r="N524" s="181">
        <f>N532+N535+N536+N537</f>
        <v>125000</v>
      </c>
      <c r="O524" s="181">
        <f>O535+O536+O537</f>
        <v>90000</v>
      </c>
      <c r="P524" s="181">
        <f>P534+P535+P536+P537</f>
        <v>125000</v>
      </c>
      <c r="Q524" s="202">
        <f t="shared" si="64"/>
        <v>463000</v>
      </c>
      <c r="R524" s="212">
        <v>5</v>
      </c>
      <c r="S524" s="202">
        <f t="shared" ref="S524" si="87">L524*$R524</f>
        <v>0</v>
      </c>
      <c r="T524" s="202">
        <f t="shared" si="65"/>
        <v>615000</v>
      </c>
      <c r="U524" s="202">
        <f t="shared" ref="U524" si="88">N524*$R524</f>
        <v>625000</v>
      </c>
      <c r="V524" s="202">
        <f t="shared" ref="V524" si="89">O524*$R524</f>
        <v>450000</v>
      </c>
      <c r="W524" s="202">
        <f t="shared" ref="W524" si="90">P524*$R524</f>
        <v>625000</v>
      </c>
      <c r="X524" s="202">
        <f t="shared" ref="X524" si="91">SUM(S524:W524)</f>
        <v>2315000</v>
      </c>
      <c r="Y524" s="180"/>
      <c r="Z524" s="203"/>
      <c r="AA524" s="180" t="s">
        <v>3267</v>
      </c>
      <c r="AB524" s="213" t="s">
        <v>3124</v>
      </c>
      <c r="AC524" s="137"/>
    </row>
    <row r="525" spans="1:29" ht="60" x14ac:dyDescent="0.2">
      <c r="A525" s="177">
        <v>523</v>
      </c>
      <c r="B525" s="129">
        <v>2</v>
      </c>
      <c r="C525" s="178" t="str">
        <f>IF(COUNTIF(Components!$E$4:$E$989,B525)&gt;0,INDEX(Components!$G$4:$G$989, MATCH(B525,Components!$E$4:$E$989, 0)),"Enter valid code to the left")</f>
        <v>General education quality</v>
      </c>
      <c r="D525" s="129">
        <v>5</v>
      </c>
      <c r="E525" s="178" t="str">
        <f t="array" ref="E525">IF(COUNTIFS(Components!$F$4:$F$989,D525,Components!$B$4:$B$989,B525)&gt;0,INDEX(Components!$G$4:$G$989, MATCH(B525&amp;D525,Components!$B$4:$B$989&amp;Components!$F$4:$F$989,0),0),"Enter the component code on the left")</f>
        <v>quality assurance</v>
      </c>
      <c r="F525" s="129">
        <v>3</v>
      </c>
      <c r="G525" s="178" t="str">
        <f t="array" ref="G525">IF(COUNTIFS(Components!$H$4:$H$989,F525, Components!$C$4:$C$989,D525,Components!$B$4:$B$989,B525)&gt;0,INDEX(Components!$I$4:$I$989, MATCH(B525&amp;D525&amp;F525,Components!$B$4:$B$989&amp;Components!$C$4:$C$989&amp;Components!$H$4:$H$989,0),0),"")</f>
        <v>assessment and examinations</v>
      </c>
      <c r="H525" s="201" t="s">
        <v>3122</v>
      </c>
      <c r="I525" s="201" t="s">
        <v>3144</v>
      </c>
      <c r="J525" s="141" t="s">
        <v>3125</v>
      </c>
      <c r="K525" s="141" t="s">
        <v>3201</v>
      </c>
      <c r="L525" s="181"/>
      <c r="M525" s="181"/>
      <c r="N525" s="181">
        <v>110</v>
      </c>
      <c r="O525" s="181"/>
      <c r="P525" s="181"/>
      <c r="Q525" s="202">
        <f t="shared" si="64"/>
        <v>110</v>
      </c>
      <c r="R525" s="212">
        <v>50000</v>
      </c>
      <c r="S525" s="202">
        <f t="shared" ref="S525" si="92">L525*$R525</f>
        <v>0</v>
      </c>
      <c r="T525" s="202">
        <f t="shared" si="65"/>
        <v>0</v>
      </c>
      <c r="U525" s="202">
        <f t="shared" ref="U525:W525" si="93">N525*$R525</f>
        <v>5500000</v>
      </c>
      <c r="V525" s="202">
        <f t="shared" si="93"/>
        <v>0</v>
      </c>
      <c r="W525" s="202">
        <f t="shared" si="93"/>
        <v>0</v>
      </c>
      <c r="X525" s="202">
        <f t="shared" ref="X525" si="94">SUM(S525:W525)</f>
        <v>5500000</v>
      </c>
      <c r="Y525" s="180" t="s">
        <v>664</v>
      </c>
      <c r="Z525" s="203" t="str">
        <f>IF(Y525&gt;0,INDEX([17]KPI!$B$2:$B$61, MATCH(Y525,[17]KPI!$A$2:$A$61, 0)),"Enter KPI Reference No. to the left")</f>
        <v>Grade 4 students who achieve 50% and above (composite score) in NLA</v>
      </c>
      <c r="AA525" s="180" t="s">
        <v>3267</v>
      </c>
      <c r="AB525" s="213" t="s">
        <v>3124</v>
      </c>
      <c r="AC525" s="137"/>
    </row>
    <row r="526" spans="1:29" ht="120" x14ac:dyDescent="0.2">
      <c r="A526" s="177">
        <v>524</v>
      </c>
      <c r="B526" s="129">
        <v>2</v>
      </c>
      <c r="C526" s="178" t="str">
        <f>IF(COUNTIF(Components!$E$4:$E$989,B526)&gt;0,INDEX(Components!$G$4:$G$989, MATCH(B526,Components!$E$4:$E$989, 0)),"Enter valid code to the left")</f>
        <v>General education quality</v>
      </c>
      <c r="D526" s="129">
        <v>5</v>
      </c>
      <c r="E526" s="178" t="str">
        <f t="array" ref="E526">IF(COUNTIFS(Components!$F$4:$F$989,D526,Components!$B$4:$B$989,B526)&gt;0,INDEX(Components!$G$4:$G$989, MATCH(B526&amp;D526,Components!$B$4:$B$989&amp;Components!$F$4:$F$989,0),0),"Enter the component code on the left")</f>
        <v>quality assurance</v>
      </c>
      <c r="F526" s="129">
        <v>3</v>
      </c>
      <c r="G526" s="178" t="str">
        <f t="array" ref="G526">IF(COUNTIFS(Components!$H$4:$H$989,F526, Components!$C$4:$C$989,D526,Components!$B$4:$B$989,B526)&gt;0,INDEX(Components!$I$4:$I$989, MATCH(B526&amp;D526&amp;F526,Components!$B$4:$B$989&amp;Components!$C$4:$C$989&amp;Components!$H$4:$H$989,0),0),"")</f>
        <v>assessment and examinations</v>
      </c>
      <c r="H526" s="201" t="s">
        <v>3122</v>
      </c>
      <c r="I526" s="201" t="s">
        <v>3145</v>
      </c>
      <c r="J526" s="141" t="s">
        <v>3185</v>
      </c>
      <c r="K526" s="141" t="s">
        <v>3202</v>
      </c>
      <c r="L526" s="181"/>
      <c r="M526" s="181">
        <v>1</v>
      </c>
      <c r="N526" s="181">
        <v>1</v>
      </c>
      <c r="O526" s="181">
        <v>1</v>
      </c>
      <c r="P526" s="181">
        <v>1</v>
      </c>
      <c r="Q526" s="202">
        <f t="shared" si="64"/>
        <v>4</v>
      </c>
      <c r="R526" s="212">
        <v>0</v>
      </c>
      <c r="S526" s="202">
        <f t="shared" ref="S526" si="95">L526*$R526</f>
        <v>0</v>
      </c>
      <c r="T526" s="202">
        <f t="shared" si="65"/>
        <v>0</v>
      </c>
      <c r="U526" s="202">
        <f t="shared" ref="U526" si="96">N526*$R526</f>
        <v>0</v>
      </c>
      <c r="V526" s="202">
        <f t="shared" ref="V526" si="97">O526*$R526</f>
        <v>0</v>
      </c>
      <c r="W526" s="202">
        <f t="shared" ref="W526" si="98">P526*$R526</f>
        <v>0</v>
      </c>
      <c r="X526" s="202">
        <f t="shared" ref="X526" si="99">SUM(S526:W526)</f>
        <v>0</v>
      </c>
      <c r="Y526" s="180"/>
      <c r="Z526" s="203" t="str">
        <f>IF(Y526&gt;0,INDEX([17]KPI!$B$2:$B$61, MATCH(Y526,[17]KPI!$A$2:$A$61, 0)),"Enter KPI Reference No. to the left")</f>
        <v>Enter KPI Reference No. to the left</v>
      </c>
      <c r="AA526" s="180" t="s">
        <v>3267</v>
      </c>
      <c r="AB526" s="213" t="s">
        <v>3124</v>
      </c>
      <c r="AC526" s="137"/>
    </row>
    <row r="527" spans="1:29" ht="120" x14ac:dyDescent="0.2">
      <c r="A527" s="177">
        <v>525</v>
      </c>
      <c r="B527" s="129">
        <v>2</v>
      </c>
      <c r="C527" s="178" t="str">
        <f>IF(COUNTIF(Components!$E$4:$E$989,B527)&gt;0,INDEX(Components!$G$4:$G$989, MATCH(B527,Components!$E$4:$E$989, 0)),"Enter valid code to the left")</f>
        <v>General education quality</v>
      </c>
      <c r="D527" s="129">
        <v>5</v>
      </c>
      <c r="E527" s="178" t="str">
        <f t="array" ref="E527">IF(COUNTIFS(Components!$F$4:$F$989,D527,Components!$B$4:$B$989,B527)&gt;0,INDEX(Components!$G$4:$G$989, MATCH(B527&amp;D527,Components!$B$4:$B$989&amp;Components!$F$4:$F$989,0),0),"Enter the component code on the left")</f>
        <v>quality assurance</v>
      </c>
      <c r="F527" s="129">
        <v>3</v>
      </c>
      <c r="G527" s="178" t="str">
        <f t="array" ref="G527">IF(COUNTIFS(Components!$H$4:$H$989,F527, Components!$C$4:$C$989,D527,Components!$B$4:$B$989,B527)&gt;0,INDEX(Components!$I$4:$I$989, MATCH(B527&amp;D527&amp;F527,Components!$B$4:$B$989&amp;Components!$C$4:$C$989&amp;Components!$H$4:$H$989,0),0),"")</f>
        <v>assessment and examinations</v>
      </c>
      <c r="H527" s="201" t="s">
        <v>3122</v>
      </c>
      <c r="I527" s="201" t="s">
        <v>3146</v>
      </c>
      <c r="J527" s="141" t="s">
        <v>3185</v>
      </c>
      <c r="K527" s="141" t="s">
        <v>2474</v>
      </c>
      <c r="L527" s="181">
        <v>4</v>
      </c>
      <c r="M527" s="181"/>
      <c r="N527" s="181"/>
      <c r="O527" s="181"/>
      <c r="P527" s="181"/>
      <c r="Q527" s="202">
        <f>SUM(L527:P527)</f>
        <v>4</v>
      </c>
      <c r="R527" s="212">
        <v>1250000</v>
      </c>
      <c r="S527" s="202">
        <f t="shared" ref="S527" si="100">L527*$R527</f>
        <v>5000000</v>
      </c>
      <c r="T527" s="202">
        <f t="shared" si="65"/>
        <v>0</v>
      </c>
      <c r="U527" s="202">
        <f t="shared" ref="U527" si="101">N527*$R527</f>
        <v>0</v>
      </c>
      <c r="V527" s="202">
        <f t="shared" ref="V527" si="102">O527*$R527</f>
        <v>0</v>
      </c>
      <c r="W527" s="202">
        <f t="shared" ref="W527" si="103">P527*$R527</f>
        <v>0</v>
      </c>
      <c r="X527" s="202">
        <f t="shared" ref="X527" si="104">SUM(S527:W527)</f>
        <v>5000000</v>
      </c>
      <c r="Y527" s="180" t="s">
        <v>664</v>
      </c>
      <c r="Z527" s="203" t="str">
        <f>IF(Y527&gt;0,INDEX([17]KPI!$B$2:$B$61, MATCH(Y527,[17]KPI!$A$2:$A$61, 0)),"Enter KPI Reference No. to the left")</f>
        <v>Grade 4 students who achieve 50% and above (composite score) in NLA</v>
      </c>
      <c r="AA527" s="180" t="s">
        <v>3267</v>
      </c>
      <c r="AB527" s="213" t="s">
        <v>3124</v>
      </c>
      <c r="AC527" s="137"/>
    </row>
    <row r="528" spans="1:29" ht="120" x14ac:dyDescent="0.2">
      <c r="A528" s="177">
        <v>526</v>
      </c>
      <c r="B528" s="129">
        <v>2</v>
      </c>
      <c r="C528" s="178" t="str">
        <f>IF(COUNTIF(Components!$E$4:$E$989,B528)&gt;0,INDEX(Components!$G$4:$G$989, MATCH(B528,Components!$E$4:$E$989, 0)),"Enter valid code to the left")</f>
        <v>General education quality</v>
      </c>
      <c r="D528" s="129">
        <v>5</v>
      </c>
      <c r="E528" s="178" t="str">
        <f t="array" ref="E528">IF(COUNTIFS(Components!$F$4:$F$989,D528,Components!$B$4:$B$989,B528)&gt;0,INDEX(Components!$G$4:$G$989, MATCH(B528&amp;D528,Components!$B$4:$B$989&amp;Components!$F$4:$F$989,0),0),"Enter the component code on the left")</f>
        <v>quality assurance</v>
      </c>
      <c r="F528" s="129">
        <v>3</v>
      </c>
      <c r="G528" s="178" t="str">
        <f t="array" ref="G528">IF(COUNTIFS(Components!$H$4:$H$989,F528, Components!$C$4:$C$989,D528,Components!$B$4:$B$989,B528)&gt;0,INDEX(Components!$I$4:$I$989, MATCH(B528&amp;D528&amp;F528,Components!$B$4:$B$989&amp;Components!$C$4:$C$989&amp;Components!$H$4:$H$989,0),0),"")</f>
        <v>assessment and examinations</v>
      </c>
      <c r="H528" s="201" t="s">
        <v>3126</v>
      </c>
      <c r="I528" s="201" t="s">
        <v>3147</v>
      </c>
      <c r="J528" s="141" t="s">
        <v>3185</v>
      </c>
      <c r="K528" s="141" t="s">
        <v>3203</v>
      </c>
      <c r="L528" s="181">
        <v>2</v>
      </c>
      <c r="M528" s="181"/>
      <c r="N528" s="181"/>
      <c r="O528" s="181"/>
      <c r="P528" s="181"/>
      <c r="Q528" s="202">
        <f>SUM(L528:P528)</f>
        <v>2</v>
      </c>
      <c r="R528" s="212">
        <v>1000000</v>
      </c>
      <c r="S528" s="202">
        <f t="shared" ref="S528" si="105">L528*$R528</f>
        <v>2000000</v>
      </c>
      <c r="T528" s="202">
        <f t="shared" si="65"/>
        <v>0</v>
      </c>
      <c r="U528" s="202">
        <f t="shared" ref="U528" si="106">N528*$R528</f>
        <v>0</v>
      </c>
      <c r="V528" s="202">
        <f t="shared" ref="V528" si="107">O528*$R528</f>
        <v>0</v>
      </c>
      <c r="W528" s="202">
        <f t="shared" ref="W528" si="108">P528*$R528</f>
        <v>0</v>
      </c>
      <c r="X528" s="202">
        <f t="shared" ref="X528" si="109">SUM(S528:W528)</f>
        <v>2000000</v>
      </c>
      <c r="Y528" s="180" t="s">
        <v>664</v>
      </c>
      <c r="Z528" s="203" t="str">
        <f>IF(Y528&gt;0,INDEX([17]KPI!$B$2:$B$61, MATCH(Y528,[17]KPI!$A$2:$A$61, 0)),"Enter KPI Reference No. to the left")</f>
        <v>Grade 4 students who achieve 50% and above (composite score) in NLA</v>
      </c>
      <c r="AA528" s="180" t="s">
        <v>3267</v>
      </c>
      <c r="AB528" s="213" t="s">
        <v>3124</v>
      </c>
      <c r="AC528" s="137"/>
    </row>
    <row r="529" spans="1:29" ht="108" x14ac:dyDescent="0.2">
      <c r="A529" s="177">
        <v>527</v>
      </c>
      <c r="B529" s="129">
        <v>2</v>
      </c>
      <c r="C529" s="178" t="str">
        <f>IF(COUNTIF(Components!$E$4:$E$989,B529)&gt;0,INDEX(Components!$G$4:$G$989, MATCH(B529,Components!$E$4:$E$989, 0)),"Enter valid code to the left")</f>
        <v>General education quality</v>
      </c>
      <c r="D529" s="129">
        <v>5</v>
      </c>
      <c r="E529" s="178" t="str">
        <f t="array" ref="E529">IF(COUNTIFS(Components!$F$4:$F$989,D529,Components!$B$4:$B$989,B529)&gt;0,INDEX(Components!$G$4:$G$989, MATCH(B529&amp;D529,Components!$B$4:$B$989&amp;Components!$F$4:$F$989,0),0),"Enter the component code on the left")</f>
        <v>quality assurance</v>
      </c>
      <c r="F529" s="129">
        <v>3</v>
      </c>
      <c r="G529" s="178" t="str">
        <f t="array" ref="G529">IF(COUNTIFS(Components!$H$4:$H$989,F529, Components!$C$4:$C$989,D529,Components!$B$4:$B$989,B529)&gt;0,INDEX(Components!$I$4:$I$989, MATCH(B529&amp;D529&amp;F529,Components!$B$4:$B$989&amp;Components!$C$4:$C$989&amp;Components!$H$4:$H$989,0),0),"")</f>
        <v>assessment and examinations</v>
      </c>
      <c r="H529" s="201" t="s">
        <v>3126</v>
      </c>
      <c r="I529" s="201" t="s">
        <v>3148</v>
      </c>
      <c r="J529" s="141" t="s">
        <v>3186</v>
      </c>
      <c r="K529" s="141" t="s">
        <v>3204</v>
      </c>
      <c r="L529" s="181">
        <v>1</v>
      </c>
      <c r="M529" s="181"/>
      <c r="N529" s="181"/>
      <c r="O529" s="181"/>
      <c r="P529" s="181"/>
      <c r="Q529" s="202">
        <f>SUM(L529:P529)</f>
        <v>1</v>
      </c>
      <c r="R529" s="212">
        <v>2000000</v>
      </c>
      <c r="S529" s="202">
        <f t="shared" ref="S529" si="110">L529*$R529</f>
        <v>2000000</v>
      </c>
      <c r="T529" s="202">
        <f t="shared" si="65"/>
        <v>0</v>
      </c>
      <c r="U529" s="202">
        <f t="shared" ref="U529" si="111">N529*$R529</f>
        <v>0</v>
      </c>
      <c r="V529" s="202">
        <f t="shared" ref="V529" si="112">O529*$R529</f>
        <v>0</v>
      </c>
      <c r="W529" s="202">
        <f t="shared" ref="W529" si="113">P529*$R529</f>
        <v>0</v>
      </c>
      <c r="X529" s="202">
        <f t="shared" ref="X529" si="114">SUM(S529:W529)</f>
        <v>2000000</v>
      </c>
      <c r="Y529" s="180" t="s">
        <v>664</v>
      </c>
      <c r="Z529" s="203" t="str">
        <f>IF(Y529&gt;0,INDEX([17]KPI!$B$2:$B$61, MATCH(Y529,[17]KPI!$A$2:$A$61, 0)),"Enter KPI Reference No. to the left")</f>
        <v>Grade 4 students who achieve 50% and above (composite score) in NLA</v>
      </c>
      <c r="AA529" s="180" t="s">
        <v>3267</v>
      </c>
      <c r="AB529" s="213" t="s">
        <v>3124</v>
      </c>
      <c r="AC529" s="137"/>
    </row>
    <row r="530" spans="1:29" ht="60" x14ac:dyDescent="0.2">
      <c r="A530" s="177">
        <v>528</v>
      </c>
      <c r="B530" s="129">
        <v>2</v>
      </c>
      <c r="C530" s="178" t="str">
        <f>IF(COUNTIF(Components!$E$4:$E$989,B530)&gt;0,INDEX(Components!$G$4:$G$989, MATCH(B530,Components!$E$4:$E$989, 0)),"Enter valid code to the left")</f>
        <v>General education quality</v>
      </c>
      <c r="D530" s="129">
        <v>5</v>
      </c>
      <c r="E530" s="178" t="str">
        <f t="array" ref="E530">IF(COUNTIFS(Components!$F$4:$F$989,D530,Components!$B$4:$B$989,B530)&gt;0,INDEX(Components!$G$4:$G$989, MATCH(B530&amp;D530,Components!$B$4:$B$989&amp;Components!$F$4:$F$989,0),0),"Enter the component code on the left")</f>
        <v>quality assurance</v>
      </c>
      <c r="F530" s="129">
        <v>3</v>
      </c>
      <c r="G530" s="178" t="str">
        <f t="array" ref="G530">IF(COUNTIFS(Components!$H$4:$H$989,F530, Components!$C$4:$C$989,D530,Components!$B$4:$B$989,B530)&gt;0,INDEX(Components!$I$4:$I$989, MATCH(B530&amp;D530&amp;F530,Components!$B$4:$B$989&amp;Components!$C$4:$C$989&amp;Components!$H$4:$H$989,0),0),"")</f>
        <v>assessment and examinations</v>
      </c>
      <c r="H530" s="201" t="s">
        <v>3122</v>
      </c>
      <c r="I530" s="201" t="s">
        <v>3149</v>
      </c>
      <c r="J530" s="141" t="s">
        <v>3125</v>
      </c>
      <c r="K530" s="141" t="s">
        <v>3201</v>
      </c>
      <c r="L530" s="181"/>
      <c r="M530" s="181"/>
      <c r="N530" s="181"/>
      <c r="O530" s="181"/>
      <c r="P530" s="181">
        <v>110</v>
      </c>
      <c r="Q530" s="202">
        <f>SUM(M530:P530)</f>
        <v>110</v>
      </c>
      <c r="R530" s="212">
        <v>50000</v>
      </c>
      <c r="S530" s="202">
        <f t="shared" ref="S530" si="115">L530*$R530</f>
        <v>0</v>
      </c>
      <c r="T530" s="202">
        <f t="shared" si="65"/>
        <v>0</v>
      </c>
      <c r="U530" s="202">
        <f t="shared" ref="U530" si="116">N530*$R530</f>
        <v>0</v>
      </c>
      <c r="V530" s="202">
        <f t="shared" ref="V530" si="117">O530*$R530</f>
        <v>0</v>
      </c>
      <c r="W530" s="202">
        <f t="shared" ref="W530" si="118">P530*$R530</f>
        <v>5500000</v>
      </c>
      <c r="X530" s="202">
        <f t="shared" ref="X530" si="119">SUM(S530:W530)</f>
        <v>5500000</v>
      </c>
      <c r="Y530" s="180" t="s">
        <v>664</v>
      </c>
      <c r="Z530" s="203" t="str">
        <f>IF(Y530&gt;0,INDEX([17]KPI!$B$2:$B$61, MATCH(Y530,[17]KPI!$A$2:$A$61, 0)),"Enter KPI Reference No. to the left")</f>
        <v>Grade 4 students who achieve 50% and above (composite score) in NLA</v>
      </c>
      <c r="AA530" s="180" t="s">
        <v>3267</v>
      </c>
      <c r="AB530" s="213" t="s">
        <v>3124</v>
      </c>
      <c r="AC530" s="137"/>
    </row>
    <row r="531" spans="1:29" ht="108" x14ac:dyDescent="0.2">
      <c r="A531" s="177">
        <v>529</v>
      </c>
      <c r="B531" s="129">
        <v>2</v>
      </c>
      <c r="C531" s="178" t="str">
        <f>IF(COUNTIF(Components!$E$4:$E$989,B531)&gt;0,INDEX(Components!$G$4:$G$989, MATCH(B531,Components!$E$4:$E$989, 0)),"Enter valid code to the left")</f>
        <v>General education quality</v>
      </c>
      <c r="D531" s="129">
        <v>5</v>
      </c>
      <c r="E531" s="178" t="str">
        <f t="array" ref="E531">IF(COUNTIFS(Components!$F$4:$F$989,D531,Components!$B$4:$B$989,B531)&gt;0,INDEX(Components!$G$4:$G$989, MATCH(B531&amp;D531,Components!$B$4:$B$989&amp;Components!$F$4:$F$989,0),0),"Enter the component code on the left")</f>
        <v>quality assurance</v>
      </c>
      <c r="F531" s="129">
        <v>3</v>
      </c>
      <c r="G531" s="178" t="str">
        <f t="array" ref="G531">IF(COUNTIFS(Components!$H$4:$H$989,F531, Components!$C$4:$C$989,D531,Components!$B$4:$B$989,B531)&gt;0,INDEX(Components!$I$4:$I$989, MATCH(B531&amp;D531&amp;F531,Components!$B$4:$B$989&amp;Components!$C$4:$C$989&amp;Components!$H$4:$H$989,0),0),"")</f>
        <v>assessment and examinations</v>
      </c>
      <c r="H531" s="201" t="s">
        <v>3122</v>
      </c>
      <c r="I531" s="201" t="s">
        <v>3150</v>
      </c>
      <c r="J531" s="141" t="s">
        <v>3127</v>
      </c>
      <c r="K531" s="141" t="s">
        <v>3205</v>
      </c>
      <c r="L531" s="181"/>
      <c r="M531" s="181">
        <v>7</v>
      </c>
      <c r="N531" s="181"/>
      <c r="O531" s="181"/>
      <c r="P531" s="181"/>
      <c r="Q531" s="202">
        <f>SUM(M531:P531)</f>
        <v>7</v>
      </c>
      <c r="R531" s="212">
        <v>755000</v>
      </c>
      <c r="S531" s="202">
        <f t="shared" ref="S531" si="120">L531*$R531</f>
        <v>0</v>
      </c>
      <c r="T531" s="202">
        <f t="shared" si="65"/>
        <v>5285000</v>
      </c>
      <c r="U531" s="202">
        <f t="shared" ref="U531" si="121">N531*$R531</f>
        <v>0</v>
      </c>
      <c r="V531" s="202">
        <f t="shared" ref="V531" si="122">O531*$R531</f>
        <v>0</v>
      </c>
      <c r="W531" s="202">
        <f t="shared" ref="W531" si="123">P531*$R531</f>
        <v>0</v>
      </c>
      <c r="X531" s="202">
        <f t="shared" ref="X531:X538" si="124">SUM(S531:W531)</f>
        <v>5285000</v>
      </c>
      <c r="Y531" s="180" t="s">
        <v>661</v>
      </c>
      <c r="Z531" s="203" t="str">
        <f>IF(Y531&gt;0,INDEX([17]KPI!$B$2:$B$61, MATCH(Y531,[17]KPI!$A$2:$A$61, 0)),"Enter KPI Reference No. to the left")</f>
        <v>Grade 2 students reaching 'Below Basic' or above proficiency in reading and comprehension, by language</v>
      </c>
      <c r="AA531" s="180" t="s">
        <v>3267</v>
      </c>
      <c r="AB531" s="213" t="s">
        <v>3124</v>
      </c>
      <c r="AC531" s="137"/>
    </row>
    <row r="532" spans="1:29" ht="96" x14ac:dyDescent="0.2">
      <c r="A532" s="177">
        <v>530</v>
      </c>
      <c r="B532" s="129">
        <v>2</v>
      </c>
      <c r="C532" s="178" t="str">
        <f>IF(COUNTIF(Components!$E$4:$E$989,B532)&gt;0,INDEX(Components!$G$4:$G$989, MATCH(B532,Components!$E$4:$E$989, 0)),"Enter valid code to the left")</f>
        <v>General education quality</v>
      </c>
      <c r="D532" s="129">
        <v>5</v>
      </c>
      <c r="E532" s="178" t="str">
        <f t="array" ref="E532">IF(COUNTIFS(Components!$F$4:$F$989,D532,Components!$B$4:$B$989,B532)&gt;0,INDEX(Components!$G$4:$G$989, MATCH(B532&amp;D532,Components!$B$4:$B$989&amp;Components!$F$4:$F$989,0),0),"Enter the component code on the left")</f>
        <v>quality assurance</v>
      </c>
      <c r="F532" s="129">
        <v>3</v>
      </c>
      <c r="G532" s="178" t="str">
        <f t="array" ref="G532">IF(COUNTIFS(Components!$H$4:$H$989,F532, Components!$C$4:$C$989,D532,Components!$B$4:$B$989,B532)&gt;0,INDEX(Components!$I$4:$I$989, MATCH(B532&amp;D532&amp;F532,Components!$B$4:$B$989&amp;Components!$C$4:$C$989&amp;Components!$H$4:$H$989,0),0),"")</f>
        <v>assessment and examinations</v>
      </c>
      <c r="H532" s="201" t="s">
        <v>3122</v>
      </c>
      <c r="I532" s="201" t="s">
        <v>3151</v>
      </c>
      <c r="J532" s="141" t="s">
        <v>3123</v>
      </c>
      <c r="K532" s="141" t="s">
        <v>3207</v>
      </c>
      <c r="L532" s="181"/>
      <c r="M532" s="181"/>
      <c r="N532" s="181">
        <v>35000</v>
      </c>
      <c r="O532" s="181"/>
      <c r="P532" s="181"/>
      <c r="Q532" s="202">
        <f t="shared" ref="Q532" si="125">SUM(M532:P532)</f>
        <v>35000</v>
      </c>
      <c r="R532" s="212">
        <v>77</v>
      </c>
      <c r="S532" s="202">
        <f t="shared" ref="S532" si="126">L532*$R532</f>
        <v>0</v>
      </c>
      <c r="T532" s="202">
        <f t="shared" si="65"/>
        <v>0</v>
      </c>
      <c r="U532" s="202">
        <f t="shared" ref="U532" si="127">N532*$R532</f>
        <v>2695000</v>
      </c>
      <c r="V532" s="202">
        <f t="shared" ref="V532" si="128">O532*$R532</f>
        <v>0</v>
      </c>
      <c r="W532" s="202">
        <f t="shared" ref="W532" si="129">P532*$R532</f>
        <v>0</v>
      </c>
      <c r="X532" s="202">
        <f t="shared" ref="X532" si="130">SUM(S532:W532)</f>
        <v>2695000</v>
      </c>
      <c r="Y532" s="180" t="s">
        <v>661</v>
      </c>
      <c r="Z532" s="203" t="str">
        <f>IF(Y532&gt;0,INDEX([17]KPI!$B$2:$B$61, MATCH(Y532,[17]KPI!$A$2:$A$61, 0)),"Enter KPI Reference No. to the left")</f>
        <v>Grade 2 students reaching 'Below Basic' or above proficiency in reading and comprehension, by language</v>
      </c>
      <c r="AA532" s="180" t="s">
        <v>3267</v>
      </c>
      <c r="AB532" s="213" t="s">
        <v>3124</v>
      </c>
      <c r="AC532" s="137"/>
    </row>
    <row r="533" spans="1:29" ht="108" x14ac:dyDescent="0.2">
      <c r="A533" s="177">
        <v>531</v>
      </c>
      <c r="B533" s="129">
        <v>2</v>
      </c>
      <c r="C533" s="178" t="str">
        <f>IF(COUNTIF(Components!$E$4:$E$989,B533)&gt;0,INDEX(Components!$G$4:$G$989, MATCH(B533,Components!$E$4:$E$989, 0)),"Enter valid code to the left")</f>
        <v>General education quality</v>
      </c>
      <c r="D533" s="129">
        <v>5</v>
      </c>
      <c r="E533" s="178" t="str">
        <f t="array" ref="E533">IF(COUNTIFS(Components!$F$4:$F$989,D533,Components!$B$4:$B$989,B533)&gt;0,INDEX(Components!$G$4:$G$989, MATCH(B533&amp;D533,Components!$B$4:$B$989&amp;Components!$F$4:$F$989,0),0),"Enter the component code on the left")</f>
        <v>quality assurance</v>
      </c>
      <c r="F533" s="129">
        <v>3</v>
      </c>
      <c r="G533" s="178" t="str">
        <f t="array" ref="G533">IF(COUNTIFS(Components!$H$4:$H$989,F533, Components!$C$4:$C$989,D533,Components!$B$4:$B$989,B533)&gt;0,INDEX(Components!$I$4:$I$989, MATCH(B533&amp;D533&amp;F533,Components!$B$4:$B$989&amp;Components!$C$4:$C$989&amp;Components!$H$4:$H$989,0),0),"")</f>
        <v>assessment and examinations</v>
      </c>
      <c r="H533" s="201" t="s">
        <v>3122</v>
      </c>
      <c r="I533" s="201" t="s">
        <v>3155</v>
      </c>
      <c r="J533" s="141" t="s">
        <v>3187</v>
      </c>
      <c r="K533" s="141" t="s">
        <v>3205</v>
      </c>
      <c r="L533" s="181"/>
      <c r="M533" s="181">
        <v>7</v>
      </c>
      <c r="N533" s="181"/>
      <c r="O533" s="181"/>
      <c r="P533" s="181"/>
      <c r="Q533" s="202">
        <f>SUM(M533:P533)</f>
        <v>7</v>
      </c>
      <c r="R533" s="212">
        <v>755000</v>
      </c>
      <c r="S533" s="202">
        <f t="shared" ref="S533" si="131">L533*$R533</f>
        <v>0</v>
      </c>
      <c r="T533" s="202">
        <f t="shared" si="65"/>
        <v>5285000</v>
      </c>
      <c r="U533" s="202">
        <f t="shared" ref="U533" si="132">N533*$R533</f>
        <v>0</v>
      </c>
      <c r="V533" s="202">
        <f t="shared" ref="V533" si="133">O533*$R533</f>
        <v>0</v>
      </c>
      <c r="W533" s="202">
        <f t="shared" ref="W533" si="134">P533*$R533</f>
        <v>0</v>
      </c>
      <c r="X533" s="202">
        <f t="shared" si="124"/>
        <v>5285000</v>
      </c>
      <c r="Y533" s="180" t="s">
        <v>661</v>
      </c>
      <c r="Z533" s="203" t="str">
        <f>IF(Y533&gt;0,INDEX([17]KPI!$B$2:$B$61, MATCH(Y533,[17]KPI!$A$2:$A$61, 0)),"Enter KPI Reference No. to the left")</f>
        <v>Grade 2 students reaching 'Below Basic' or above proficiency in reading and comprehension, by language</v>
      </c>
      <c r="AA533" s="180" t="s">
        <v>3267</v>
      </c>
      <c r="AB533" s="213" t="s">
        <v>3124</v>
      </c>
      <c r="AC533" s="137"/>
    </row>
    <row r="534" spans="1:29" ht="96" x14ac:dyDescent="0.2">
      <c r="A534" s="177">
        <v>532</v>
      </c>
      <c r="B534" s="129">
        <v>2</v>
      </c>
      <c r="C534" s="178" t="str">
        <f>IF(COUNTIF(Components!$E$4:$E$989,B534)&gt;0,INDEX(Components!$G$4:$G$989, MATCH(B534,Components!$E$4:$E$989, 0)),"Enter valid code to the left")</f>
        <v>General education quality</v>
      </c>
      <c r="D534" s="129">
        <v>5</v>
      </c>
      <c r="E534" s="178" t="str">
        <f t="array" ref="E534">IF(COUNTIFS(Components!$F$4:$F$989,D534,Components!$B$4:$B$989,B534)&gt;0,INDEX(Components!$G$4:$G$989, MATCH(B534&amp;D534,Components!$B$4:$B$989&amp;Components!$F$4:$F$989,0),0),"Enter the component code on the left")</f>
        <v>quality assurance</v>
      </c>
      <c r="F534" s="129">
        <v>3</v>
      </c>
      <c r="G534" s="178" t="str">
        <f t="array" ref="G534">IF(COUNTIFS(Components!$H$4:$H$989,F534, Components!$C$4:$C$989,D534,Components!$B$4:$B$989,B534)&gt;0,INDEX(Components!$I$4:$I$989, MATCH(B534&amp;D534&amp;F534,Components!$B$4:$B$989&amp;Components!$C$4:$C$989&amp;Components!$H$4:$H$989,0),0),"")</f>
        <v>assessment and examinations</v>
      </c>
      <c r="H534" s="201" t="s">
        <v>3122</v>
      </c>
      <c r="I534" s="201" t="s">
        <v>3156</v>
      </c>
      <c r="J534" s="141" t="s">
        <v>3123</v>
      </c>
      <c r="K534" s="141" t="s">
        <v>3206</v>
      </c>
      <c r="L534" s="181"/>
      <c r="M534" s="181"/>
      <c r="N534" s="181"/>
      <c r="O534" s="181"/>
      <c r="P534" s="181">
        <v>35000</v>
      </c>
      <c r="Q534" s="202">
        <f t="shared" ref="Q534:Q536" si="135">SUM(M534:P534)</f>
        <v>35000</v>
      </c>
      <c r="R534" s="212">
        <v>77</v>
      </c>
      <c r="S534" s="202">
        <f t="shared" ref="S534" si="136">L534*$R534</f>
        <v>0</v>
      </c>
      <c r="T534" s="202">
        <f t="shared" si="65"/>
        <v>0</v>
      </c>
      <c r="U534" s="202">
        <f t="shared" ref="U534" si="137">N534*$R534</f>
        <v>0</v>
      </c>
      <c r="V534" s="202">
        <f t="shared" ref="V534" si="138">O534*$R534</f>
        <v>0</v>
      </c>
      <c r="W534" s="202">
        <f t="shared" ref="W534" si="139">P534*$R534</f>
        <v>2695000</v>
      </c>
      <c r="X534" s="202">
        <f t="shared" si="124"/>
        <v>2695000</v>
      </c>
      <c r="Y534" s="180" t="s">
        <v>663</v>
      </c>
      <c r="Z534" s="203" t="str">
        <f>IF(Y534&gt;0,INDEX([17]KPI!$B$2:$B$61, MATCH(Y534,[17]KPI!$A$2:$A$61, 0)),"Enter KPI Reference No. to the left")</f>
        <v>Students assessed reaching basic or above proficiency in the Early Grade Mathematics Assessment (EGMA) (%)</v>
      </c>
      <c r="AA534" s="180" t="s">
        <v>3267</v>
      </c>
      <c r="AB534" s="213" t="s">
        <v>3124</v>
      </c>
      <c r="AC534" s="137"/>
    </row>
    <row r="535" spans="1:29" ht="96" x14ac:dyDescent="0.2">
      <c r="A535" s="177">
        <v>533</v>
      </c>
      <c r="B535" s="129">
        <v>2</v>
      </c>
      <c r="C535" s="178" t="str">
        <f>IF(COUNTIF(Components!$E$4:$E$989,B535)&gt;0,INDEX(Components!$G$4:$G$989, MATCH(B535,Components!$E$4:$E$989, 0)),"Enter valid code to the left")</f>
        <v>General education quality</v>
      </c>
      <c r="D535" s="129">
        <v>5</v>
      </c>
      <c r="E535" s="178" t="str">
        <f t="array" ref="E535">IF(COUNTIFS(Components!$F$4:$F$989,D535,Components!$B$4:$B$989,B535)&gt;0,INDEX(Components!$G$4:$G$989, MATCH(B535&amp;D535,Components!$B$4:$B$989&amp;Components!$F$4:$F$989,0),0),"Enter the component code on the left")</f>
        <v>quality assurance</v>
      </c>
      <c r="F535" s="129">
        <v>3</v>
      </c>
      <c r="G535" s="178" t="str">
        <f t="array" ref="G535">IF(COUNTIFS(Components!$H$4:$H$989,F535, Components!$C$4:$C$989,D535,Components!$B$4:$B$989,B535)&gt;0,INDEX(Components!$I$4:$I$989, MATCH(B535&amp;D535&amp;F535,Components!$B$4:$B$989&amp;Components!$C$4:$C$989&amp;Components!$H$4:$H$989,0),0),"")</f>
        <v>assessment and examinations</v>
      </c>
      <c r="H535" s="201" t="s">
        <v>3122</v>
      </c>
      <c r="I535" s="201" t="s">
        <v>3158</v>
      </c>
      <c r="J535" s="141" t="s">
        <v>3123</v>
      </c>
      <c r="K535" s="141" t="s">
        <v>3197</v>
      </c>
      <c r="L535" s="181"/>
      <c r="M535" s="181">
        <v>30000</v>
      </c>
      <c r="N535" s="181">
        <v>30000</v>
      </c>
      <c r="O535" s="181">
        <v>30000</v>
      </c>
      <c r="P535" s="181">
        <v>30000</v>
      </c>
      <c r="Q535" s="202">
        <f t="shared" si="135"/>
        <v>120000</v>
      </c>
      <c r="R535" s="212">
        <v>77</v>
      </c>
      <c r="S535" s="202">
        <f t="shared" ref="S535" si="140">L535*$R535</f>
        <v>0</v>
      </c>
      <c r="T535" s="202">
        <f t="shared" si="65"/>
        <v>2310000</v>
      </c>
      <c r="U535" s="202">
        <f t="shared" ref="U535" si="141">N535*$R535</f>
        <v>2310000</v>
      </c>
      <c r="V535" s="202">
        <f t="shared" ref="V535" si="142">O535*$R535</f>
        <v>2310000</v>
      </c>
      <c r="W535" s="202">
        <f t="shared" ref="W535" si="143">P535*$R535</f>
        <v>2310000</v>
      </c>
      <c r="X535" s="202">
        <f t="shared" si="124"/>
        <v>9240000</v>
      </c>
      <c r="Y535" s="180" t="s">
        <v>668</v>
      </c>
      <c r="Z535" s="203" t="str">
        <f>IF(Y535&gt;0,INDEX([17]KPI!$B$2:$B$61, MATCH(Y535,[17]KPI!$A$2:$A$61, 0)),"Enter KPI Reference No. to the left")</f>
        <v>Grade 10 students that score 2.0 or above (pass mark) in Ethiopian General Secondary Edcuation Certificate</v>
      </c>
      <c r="AA535" s="180" t="s">
        <v>3267</v>
      </c>
      <c r="AB535" s="213" t="s">
        <v>3124</v>
      </c>
      <c r="AC535" s="137"/>
    </row>
    <row r="536" spans="1:29" ht="96" x14ac:dyDescent="0.2">
      <c r="A536" s="177">
        <v>534</v>
      </c>
      <c r="B536" s="129">
        <v>2</v>
      </c>
      <c r="C536" s="178" t="str">
        <f>IF(COUNTIF(Components!$E$4:$E$989,B536)&gt;0,INDEX(Components!$G$4:$G$989, MATCH(B536,Components!$E$4:$E$989, 0)),"Enter valid code to the left")</f>
        <v>General education quality</v>
      </c>
      <c r="D536" s="129">
        <v>5</v>
      </c>
      <c r="E536" s="178" t="str">
        <f t="array" ref="E536">IF(COUNTIFS(Components!$F$4:$F$989,D536,Components!$B$4:$B$989,B536)&gt;0,INDEX(Components!$G$4:$G$989, MATCH(B536&amp;D536,Components!$B$4:$B$989&amp;Components!$F$4:$F$989,0),0),"Enter the component code on the left")</f>
        <v>quality assurance</v>
      </c>
      <c r="F536" s="129">
        <v>3</v>
      </c>
      <c r="G536" s="178" t="str">
        <f t="array" ref="G536">IF(COUNTIFS(Components!$H$4:$H$989,F536, Components!$C$4:$C$989,D536,Components!$B$4:$B$989,B536)&gt;0,INDEX(Components!$I$4:$I$989, MATCH(B536&amp;D536&amp;F536,Components!$B$4:$B$989&amp;Components!$C$4:$C$989&amp;Components!$H$4:$H$989,0),0),"")</f>
        <v>assessment and examinations</v>
      </c>
      <c r="H536" s="201" t="s">
        <v>3122</v>
      </c>
      <c r="I536" s="201" t="s">
        <v>3157</v>
      </c>
      <c r="J536" s="141" t="s">
        <v>3123</v>
      </c>
      <c r="K536" s="141" t="s">
        <v>3197</v>
      </c>
      <c r="L536" s="181"/>
      <c r="M536" s="181">
        <v>30000</v>
      </c>
      <c r="N536" s="181">
        <v>30000</v>
      </c>
      <c r="O536" s="181">
        <v>30000</v>
      </c>
      <c r="P536" s="181">
        <v>30000</v>
      </c>
      <c r="Q536" s="202">
        <f t="shared" si="135"/>
        <v>120000</v>
      </c>
      <c r="R536" s="212">
        <v>77</v>
      </c>
      <c r="S536" s="202">
        <f t="shared" ref="S536:W536" si="144">L536*$R536</f>
        <v>0</v>
      </c>
      <c r="T536" s="202">
        <f t="shared" si="65"/>
        <v>2310000</v>
      </c>
      <c r="U536" s="202">
        <f t="shared" si="144"/>
        <v>2310000</v>
      </c>
      <c r="V536" s="202">
        <f t="shared" si="144"/>
        <v>2310000</v>
      </c>
      <c r="W536" s="202">
        <f t="shared" si="144"/>
        <v>2310000</v>
      </c>
      <c r="X536" s="202">
        <f t="shared" si="124"/>
        <v>9240000</v>
      </c>
      <c r="Y536" s="180" t="s">
        <v>669</v>
      </c>
      <c r="Z536" s="203" t="str">
        <f>IF(Y536&gt;0,INDEX([17]KPI!$B$2:$B$61, MATCH(Y536,[17]KPI!$A$2:$A$61, 0)),"Enter KPI Reference No. to the left")</f>
        <v>Grade 12 students that score 350 or above (pass mark) in Ethiopian Higher Education Entrance Certificate (natural sciences stream)</v>
      </c>
      <c r="AA536" s="180" t="s">
        <v>3267</v>
      </c>
      <c r="AB536" s="213" t="s">
        <v>3124</v>
      </c>
      <c r="AC536" s="137"/>
    </row>
    <row r="537" spans="1:29" ht="96" x14ac:dyDescent="0.2">
      <c r="A537" s="177">
        <v>535</v>
      </c>
      <c r="B537" s="129">
        <v>2</v>
      </c>
      <c r="C537" s="178" t="str">
        <f>IF(COUNTIF(Components!$E$4:$E$989,B537)&gt;0,INDEX(Components!$G$4:$G$989, MATCH(B537,Components!$E$4:$E$989, 0)),"Enter valid code to the left")</f>
        <v>General education quality</v>
      </c>
      <c r="D537" s="129">
        <v>5</v>
      </c>
      <c r="E537" s="178" t="str">
        <f t="array" ref="E537">IF(COUNTIFS(Components!$F$4:$F$989,D537,Components!$B$4:$B$989,B537)&gt;0,INDEX(Components!$G$4:$G$989, MATCH(B537&amp;D537,Components!$B$4:$B$989&amp;Components!$F$4:$F$989,0),0),"Enter the component code on the left")</f>
        <v>quality assurance</v>
      </c>
      <c r="F537" s="129">
        <v>3</v>
      </c>
      <c r="G537" s="178" t="str">
        <f t="array" ref="G537">IF(COUNTIFS(Components!$H$4:$H$989,F537, Components!$C$4:$C$989,D537,Components!$B$4:$B$989,B537)&gt;0,INDEX(Components!$I$4:$I$989, MATCH(B537&amp;D537&amp;F537,Components!$B$4:$B$989&amp;Components!$C$4:$C$989&amp;Components!$H$4:$H$989,0),0),"")</f>
        <v>assessment and examinations</v>
      </c>
      <c r="H537" s="201" t="s">
        <v>3122</v>
      </c>
      <c r="I537" s="201" t="s">
        <v>3159</v>
      </c>
      <c r="J537" s="141" t="s">
        <v>3123</v>
      </c>
      <c r="K537" s="141" t="s">
        <v>3197</v>
      </c>
      <c r="L537" s="181"/>
      <c r="M537" s="181">
        <v>30000</v>
      </c>
      <c r="N537" s="181">
        <v>30000</v>
      </c>
      <c r="O537" s="181">
        <v>30000</v>
      </c>
      <c r="P537" s="181">
        <v>30000</v>
      </c>
      <c r="Q537" s="202">
        <f>SUM(M537:P537)</f>
        <v>120000</v>
      </c>
      <c r="R537" s="212">
        <v>77</v>
      </c>
      <c r="S537" s="202">
        <f>L537*$R537</f>
        <v>0</v>
      </c>
      <c r="T537" s="202">
        <f t="shared" si="65"/>
        <v>2310000</v>
      </c>
      <c r="U537" s="202">
        <f>N537*$R537</f>
        <v>2310000</v>
      </c>
      <c r="V537" s="202">
        <f>O537*$R537</f>
        <v>2310000</v>
      </c>
      <c r="W537" s="202">
        <f>P537*$R537</f>
        <v>2310000</v>
      </c>
      <c r="X537" s="202">
        <f t="shared" si="124"/>
        <v>9240000</v>
      </c>
      <c r="Y537" s="180" t="s">
        <v>670</v>
      </c>
      <c r="Z537" s="203" t="str">
        <f>IF(Y537&gt;0,INDEX([17]KPI!$B$2:$B$61, MATCH(Y537,[17]KPI!$A$2:$A$61, 0)),"Enter KPI Reference No. to the left")</f>
        <v>Grade 12 students that score 350 or above (pass mark) in Ethiopian Higher Education Entrance Certificate social sciences stream)</v>
      </c>
      <c r="AA537" s="180" t="s">
        <v>3267</v>
      </c>
      <c r="AB537" s="213" t="s">
        <v>3124</v>
      </c>
      <c r="AC537" s="137"/>
    </row>
    <row r="538" spans="1:29" ht="108" x14ac:dyDescent="0.2">
      <c r="A538" s="177">
        <v>536</v>
      </c>
      <c r="B538" s="129">
        <v>2</v>
      </c>
      <c r="C538" s="178" t="str">
        <f>IF(COUNTIF(Components!$E$4:$E$989,B538)&gt;0,INDEX(Components!$G$4:$G$989, MATCH(B538,Components!$E$4:$E$989, 0)),"Enter valid code to the left")</f>
        <v>General education quality</v>
      </c>
      <c r="D538" s="129">
        <v>5</v>
      </c>
      <c r="E538" s="178" t="str">
        <f t="array" ref="E538">IF(COUNTIFS(Components!$F$4:$F$989,D538,Components!$B$4:$B$989,B538)&gt;0,INDEX(Components!$G$4:$G$989, MATCH(B538&amp;D538,Components!$B$4:$B$989&amp;Components!$F$4:$F$989,0),0),"Enter the component code on the left")</f>
        <v>quality assurance</v>
      </c>
      <c r="F538" s="129">
        <v>3</v>
      </c>
      <c r="G538" s="178" t="str">
        <f t="array" ref="G538">IF(COUNTIFS(Components!$H$4:$H$989,F538, Components!$C$4:$C$989,D538,Components!$B$4:$B$989,B538)&gt;0,INDEX(Components!$I$4:$I$989, MATCH(B538&amp;D538&amp;F538,Components!$B$4:$B$989&amp;Components!$C$4:$C$989&amp;Components!$H$4:$H$989,0),0),"")</f>
        <v>assessment and examinations</v>
      </c>
      <c r="H538" s="201" t="s">
        <v>3126</v>
      </c>
      <c r="I538" s="201" t="s">
        <v>3160</v>
      </c>
      <c r="J538" s="141" t="s">
        <v>3186</v>
      </c>
      <c r="K538" s="141" t="s">
        <v>3208</v>
      </c>
      <c r="L538" s="181"/>
      <c r="M538" s="181">
        <v>5000</v>
      </c>
      <c r="N538" s="181">
        <v>2000</v>
      </c>
      <c r="O538" s="181">
        <v>2000</v>
      </c>
      <c r="P538" s="181">
        <v>2000</v>
      </c>
      <c r="Q538" s="202">
        <f t="shared" ref="Q538" si="145">SUM(M538:P538)</f>
        <v>11000</v>
      </c>
      <c r="R538" s="212">
        <v>250</v>
      </c>
      <c r="S538" s="202">
        <f t="shared" ref="S538" si="146">L538*$R538</f>
        <v>0</v>
      </c>
      <c r="T538" s="202">
        <f t="shared" ref="T538" si="147">M538*$R538</f>
        <v>1250000</v>
      </c>
      <c r="U538" s="202">
        <f t="shared" ref="U538" si="148">N538*$R538</f>
        <v>500000</v>
      </c>
      <c r="V538" s="202">
        <f t="shared" ref="V538" si="149">O538*$R538</f>
        <v>500000</v>
      </c>
      <c r="W538" s="202">
        <f t="shared" ref="W538" si="150">P538*$R538</f>
        <v>500000</v>
      </c>
      <c r="X538" s="202">
        <f t="shared" si="124"/>
        <v>2750000</v>
      </c>
      <c r="Y538" s="180"/>
      <c r="Z538" s="203" t="str">
        <f>IF(Y538&gt;0,INDEX([17]KPI!$B$2:$B$61, MATCH(Y538,[17]KPI!$A$2:$A$61, 0)),"Enter KPI Reference No. to the left")</f>
        <v>Enter KPI Reference No. to the left</v>
      </c>
      <c r="AA538" s="180" t="s">
        <v>3267</v>
      </c>
      <c r="AB538" s="213" t="s">
        <v>3124</v>
      </c>
      <c r="AC538" s="137"/>
    </row>
    <row r="539" spans="1:29" ht="96" x14ac:dyDescent="0.2">
      <c r="A539" s="177">
        <v>537</v>
      </c>
      <c r="B539" s="129">
        <v>2</v>
      </c>
      <c r="C539" s="178" t="str">
        <f>IF(COUNTIF(Components!$E$4:$E$989,B539)&gt;0,INDEX(Components!$G$4:$G$989, MATCH(B539,Components!$E$4:$E$989, 0)),"Enter valid code to the left")</f>
        <v>General education quality</v>
      </c>
      <c r="D539" s="129">
        <v>5</v>
      </c>
      <c r="E539" s="178" t="str">
        <f t="array" ref="E539">IF(COUNTIFS(Components!$F$4:$F$989,D539,Components!$B$4:$B$989,B539)&gt;0,INDEX(Components!$G$4:$G$989, MATCH(B539&amp;D539,Components!$B$4:$B$989&amp;Components!$F$4:$F$989,0),0),"Enter the component code on the left")</f>
        <v>quality assurance</v>
      </c>
      <c r="F539" s="129">
        <v>3</v>
      </c>
      <c r="G539" s="178" t="str">
        <f t="array" ref="G539">IF(COUNTIFS(Components!$H$4:$H$989,F539, Components!$C$4:$C$989,D539,Components!$B$4:$B$989,B539)&gt;0,INDEX(Components!$I$4:$I$989, MATCH(B539&amp;D539&amp;F539,Components!$B$4:$B$989&amp;Components!$C$4:$C$989&amp;Components!$H$4:$H$989,0),0),"")</f>
        <v>assessment and examinations</v>
      </c>
      <c r="H539" s="201" t="s">
        <v>3126</v>
      </c>
      <c r="I539" s="201" t="s">
        <v>3161</v>
      </c>
      <c r="J539" s="141" t="s">
        <v>3128</v>
      </c>
      <c r="K539" s="141" t="s">
        <v>3209</v>
      </c>
      <c r="L539" s="181">
        <v>5</v>
      </c>
      <c r="M539" s="181">
        <v>8</v>
      </c>
      <c r="N539" s="181">
        <v>11</v>
      </c>
      <c r="O539" s="181">
        <v>11</v>
      </c>
      <c r="P539" s="181">
        <v>11</v>
      </c>
      <c r="Q539" s="202">
        <v>11</v>
      </c>
      <c r="R539" s="212"/>
      <c r="S539" s="202">
        <v>180000</v>
      </c>
      <c r="T539" s="202">
        <v>670257</v>
      </c>
      <c r="U539" s="202">
        <v>850000</v>
      </c>
      <c r="V539" s="202">
        <v>1000000000</v>
      </c>
      <c r="W539" s="202">
        <v>1000000000</v>
      </c>
      <c r="X539" s="202">
        <f>W539+V539+U539+T539+S539</f>
        <v>2001700257</v>
      </c>
      <c r="Y539" s="180"/>
      <c r="Z539" s="203"/>
      <c r="AA539" s="180" t="s">
        <v>3285</v>
      </c>
      <c r="AB539" s="213" t="s">
        <v>3124</v>
      </c>
      <c r="AC539" s="137"/>
    </row>
    <row r="540" spans="1:29" ht="108" x14ac:dyDescent="0.2">
      <c r="A540" s="177">
        <v>538</v>
      </c>
      <c r="B540" s="129">
        <v>2</v>
      </c>
      <c r="C540" s="178" t="str">
        <f>IF(COUNTIF(Components!$E$4:$E$989,B540)&gt;0,INDEX(Components!$G$4:$G$989, MATCH(B540,Components!$E$4:$E$989, 0)),"Enter valid code to the left")</f>
        <v>General education quality</v>
      </c>
      <c r="D540" s="129">
        <v>5</v>
      </c>
      <c r="E540" s="178" t="str">
        <f t="array" ref="E540">IF(COUNTIFS(Components!$F$4:$F$989,D540,Components!$B$4:$B$989,B540)&gt;0,INDEX(Components!$G$4:$G$989, MATCH(B540&amp;D540,Components!$B$4:$B$989&amp;Components!$F$4:$F$989,0),0),"Enter the component code on the left")</f>
        <v>quality assurance</v>
      </c>
      <c r="F540" s="129">
        <v>3</v>
      </c>
      <c r="G540" s="178" t="str">
        <f t="array" ref="G540">IF(COUNTIFS(Components!$H$4:$H$989,F540, Components!$C$4:$C$989,D540,Components!$B$4:$B$989,B540)&gt;0,INDEX(Components!$I$4:$I$989, MATCH(B540&amp;D540&amp;F540,Components!$B$4:$B$989&amp;Components!$C$4:$C$989&amp;Components!$H$4:$H$989,0),0),"")</f>
        <v>assessment and examinations</v>
      </c>
      <c r="H540" s="201" t="s">
        <v>3126</v>
      </c>
      <c r="I540" s="201" t="s">
        <v>3162</v>
      </c>
      <c r="J540" s="141" t="s">
        <v>3186</v>
      </c>
      <c r="K540" s="141" t="s">
        <v>3208</v>
      </c>
      <c r="L540" s="181"/>
      <c r="M540" s="181">
        <v>9270</v>
      </c>
      <c r="N540" s="181">
        <v>3375</v>
      </c>
      <c r="O540" s="181">
        <v>5320</v>
      </c>
      <c r="P540" s="181">
        <v>5320</v>
      </c>
      <c r="Q540" s="202">
        <f t="shared" ref="Q540" si="151">SUM(M540:P540)</f>
        <v>23285</v>
      </c>
      <c r="R540" s="212">
        <v>250</v>
      </c>
      <c r="S540" s="202">
        <f>L540*$R540</f>
        <v>0</v>
      </c>
      <c r="T540" s="202">
        <f t="shared" ref="T540:W540" si="152">M540*$R540</f>
        <v>2317500</v>
      </c>
      <c r="U540" s="202">
        <f t="shared" si="152"/>
        <v>843750</v>
      </c>
      <c r="V540" s="202">
        <f t="shared" si="152"/>
        <v>1330000</v>
      </c>
      <c r="W540" s="202">
        <f t="shared" si="152"/>
        <v>1330000</v>
      </c>
      <c r="X540" s="202">
        <f t="shared" ref="X540" si="153">SUM(S540:W540)</f>
        <v>5821250</v>
      </c>
      <c r="Y540" s="180"/>
      <c r="Z540" s="203" t="str">
        <f>IF(Y540&gt;0,INDEX([18]KPI!$B$2:$B$61, MATCH(Y540,[18]KPI!$A$2:$A$61, 0)),"Enter KPI Reference No. to the left")</f>
        <v>Enter KPI Reference No. to the left</v>
      </c>
      <c r="AA540" s="180" t="s">
        <v>3285</v>
      </c>
      <c r="AB540" s="213" t="s">
        <v>3124</v>
      </c>
      <c r="AC540" s="137"/>
    </row>
    <row r="541" spans="1:29" ht="108" x14ac:dyDescent="0.2">
      <c r="A541" s="177">
        <v>539</v>
      </c>
      <c r="B541" s="129">
        <v>2</v>
      </c>
      <c r="C541" s="178" t="str">
        <f>IF(COUNTIF(Components!$E$4:$E$989,B541)&gt;0,INDEX(Components!$G$4:$G$989, MATCH(B541,Components!$E$4:$E$989, 0)),"Enter valid code to the left")</f>
        <v>General education quality</v>
      </c>
      <c r="D541" s="129">
        <v>5</v>
      </c>
      <c r="E541" s="178" t="str">
        <f t="array" ref="E541">IF(COUNTIFS(Components!$F$4:$F$989,D541,Components!$B$4:$B$989,B541)&gt;0,INDEX(Components!$G$4:$G$989, MATCH(B541&amp;D541,Components!$B$4:$B$989&amp;Components!$F$4:$F$989,0),0),"Enter the component code on the left")</f>
        <v>quality assurance</v>
      </c>
      <c r="F541" s="129">
        <v>3</v>
      </c>
      <c r="G541" s="178" t="str">
        <f t="array" ref="G541">IF(COUNTIFS(Components!$H$4:$H$989,F541, Components!$C$4:$C$989,D541,Components!$B$4:$B$989,B541)&gt;0,INDEX(Components!$I$4:$I$989, MATCH(B541&amp;D541&amp;F541,Components!$B$4:$B$989&amp;Components!$C$4:$C$989&amp;Components!$H$4:$H$989,0),0),"")</f>
        <v>assessment and examinations</v>
      </c>
      <c r="H541" s="201" t="s">
        <v>3126</v>
      </c>
      <c r="I541" s="201" t="s">
        <v>3163</v>
      </c>
      <c r="J541" s="141" t="s">
        <v>3186</v>
      </c>
      <c r="K541" s="141" t="s">
        <v>3210</v>
      </c>
      <c r="L541" s="181"/>
      <c r="M541" s="181">
        <v>1</v>
      </c>
      <c r="N541" s="181"/>
      <c r="O541" s="181">
        <v>1</v>
      </c>
      <c r="P541" s="181"/>
      <c r="Q541" s="202">
        <f t="shared" ref="Q541" si="154">SUM(M541:P541)</f>
        <v>2</v>
      </c>
      <c r="R541" s="212">
        <v>880000</v>
      </c>
      <c r="S541" s="202">
        <f>L541*$R541</f>
        <v>0</v>
      </c>
      <c r="T541" s="202">
        <f>M541*$R541</f>
        <v>880000</v>
      </c>
      <c r="U541" s="202">
        <f t="shared" ref="U541" si="155">N541*$R541</f>
        <v>0</v>
      </c>
      <c r="V541" s="202">
        <f t="shared" ref="V541:W541" si="156">O541*$R541</f>
        <v>880000</v>
      </c>
      <c r="W541" s="202">
        <f t="shared" si="156"/>
        <v>0</v>
      </c>
      <c r="X541" s="202">
        <f t="shared" ref="X541" si="157">SUM(S541:W541)</f>
        <v>1760000</v>
      </c>
      <c r="Y541" s="180"/>
      <c r="Z541" s="203" t="str">
        <f>IF(Y541&gt;0,INDEX([17]KPI!$B$2:$B$61, MATCH(Y541,[17]KPI!$A$2:$A$61, 0)),"Enter KPI Reference No. to the left")</f>
        <v>Enter KPI Reference No. to the left</v>
      </c>
      <c r="AA541" s="180" t="s">
        <v>3267</v>
      </c>
      <c r="AB541" s="213" t="s">
        <v>3124</v>
      </c>
      <c r="AC541" s="137"/>
    </row>
    <row r="542" spans="1:29" ht="132" x14ac:dyDescent="0.2">
      <c r="A542" s="177">
        <v>540</v>
      </c>
      <c r="B542" s="129">
        <v>2</v>
      </c>
      <c r="C542" s="178" t="str">
        <f>IF(COUNTIF(Components!$E$4:$E$989,B542)&gt;0,INDEX(Components!$G$4:$G$989, MATCH(B542,Components!$E$4:$E$989, 0)),"Enter valid code to the left")</f>
        <v>General education quality</v>
      </c>
      <c r="D542" s="129">
        <v>5</v>
      </c>
      <c r="E542" s="178" t="str">
        <f t="array" ref="E542">IF(COUNTIFS(Components!$F$4:$F$989,D542,Components!$B$4:$B$989,B542)&gt;0,INDEX(Components!$G$4:$G$989, MATCH(B542&amp;D542,Components!$B$4:$B$989&amp;Components!$F$4:$F$989,0),0),"Enter the component code on the left")</f>
        <v>quality assurance</v>
      </c>
      <c r="F542" s="129">
        <v>3</v>
      </c>
      <c r="G542" s="178" t="str">
        <f t="array" ref="G542">IF(COUNTIFS(Components!$H$4:$H$989,F542, Components!$C$4:$C$989,D542,Components!$B$4:$B$989,B542)&gt;0,INDEX(Components!$I$4:$I$989, MATCH(B542&amp;D542&amp;F542,Components!$B$4:$B$989&amp;Components!$C$4:$C$989&amp;Components!$H$4:$H$989,0),0),"")</f>
        <v>assessment and examinations</v>
      </c>
      <c r="H542" s="201" t="s">
        <v>3126</v>
      </c>
      <c r="I542" s="201" t="s">
        <v>3164</v>
      </c>
      <c r="J542" s="141" t="s">
        <v>3188</v>
      </c>
      <c r="K542" s="141" t="s">
        <v>3212</v>
      </c>
      <c r="L542" s="181"/>
      <c r="M542" s="181">
        <v>100</v>
      </c>
      <c r="N542" s="181">
        <v>100</v>
      </c>
      <c r="O542" s="181">
        <v>100</v>
      </c>
      <c r="P542" s="181">
        <v>100</v>
      </c>
      <c r="Q542" s="202">
        <v>100</v>
      </c>
      <c r="R542" s="212"/>
      <c r="S542" s="202">
        <v>207800000</v>
      </c>
      <c r="T542" s="202">
        <v>303000000</v>
      </c>
      <c r="U542" s="202">
        <v>312000000</v>
      </c>
      <c r="V542" s="202">
        <v>320000000</v>
      </c>
      <c r="W542" s="202">
        <v>330000000</v>
      </c>
      <c r="X542" s="202">
        <f>S542+T542+U542+V542+W542</f>
        <v>1472800000</v>
      </c>
      <c r="Y542" s="180"/>
      <c r="Z542" s="203"/>
      <c r="AA542" s="180" t="s">
        <v>769</v>
      </c>
      <c r="AB542" s="213" t="s">
        <v>3124</v>
      </c>
      <c r="AC542" s="137"/>
    </row>
    <row r="543" spans="1:29" ht="72" x14ac:dyDescent="0.2">
      <c r="A543" s="177">
        <v>541</v>
      </c>
      <c r="B543" s="129">
        <v>2</v>
      </c>
      <c r="C543" s="178" t="str">
        <f>IF(COUNTIF(Components!$E$4:$E$989,B543)&gt;0,INDEX(Components!$G$4:$G$989, MATCH(B543,Components!$E$4:$E$989, 0)),"Enter valid code to the left")</f>
        <v>General education quality</v>
      </c>
      <c r="D543" s="129">
        <v>5</v>
      </c>
      <c r="E543" s="178" t="str">
        <f t="array" ref="E543">IF(COUNTIFS(Components!$F$4:$F$989,D543,Components!$B$4:$B$989,B543)&gt;0,INDEX(Components!$G$4:$G$989, MATCH(B543&amp;D543,Components!$B$4:$B$989&amp;Components!$F$4:$F$989,0),0),"Enter the component code on the left")</f>
        <v>quality assurance</v>
      </c>
      <c r="F543" s="129">
        <v>3</v>
      </c>
      <c r="G543" s="178" t="str">
        <f t="array" ref="G543">IF(COUNTIFS(Components!$H$4:$H$989,F543, Components!$C$4:$C$989,D543,Components!$B$4:$B$989,B543)&gt;0,INDEX(Components!$I$4:$I$989, MATCH(B543&amp;D543&amp;F543,Components!$B$4:$B$989&amp;Components!$C$4:$C$989&amp;Components!$H$4:$H$989,0),0),"")</f>
        <v>assessment and examinations</v>
      </c>
      <c r="H543" s="201" t="s">
        <v>3129</v>
      </c>
      <c r="I543" s="201" t="s">
        <v>3165</v>
      </c>
      <c r="J543" s="141" t="s">
        <v>3189</v>
      </c>
      <c r="K543" s="141" t="s">
        <v>3213</v>
      </c>
      <c r="L543" s="181"/>
      <c r="M543" s="181">
        <v>5</v>
      </c>
      <c r="N543" s="181">
        <v>4</v>
      </c>
      <c r="O543" s="181">
        <v>3</v>
      </c>
      <c r="P543" s="181">
        <v>2</v>
      </c>
      <c r="Q543" s="202">
        <f t="shared" ref="Q543" si="158">SUM(M543:P543)</f>
        <v>14</v>
      </c>
      <c r="R543" s="212">
        <v>5000000</v>
      </c>
      <c r="S543" s="202">
        <f>L543*$R543</f>
        <v>0</v>
      </c>
      <c r="T543" s="202">
        <f>M543*$R543</f>
        <v>25000000</v>
      </c>
      <c r="U543" s="202">
        <f t="shared" ref="U543:W543" si="159">N543*$R543</f>
        <v>20000000</v>
      </c>
      <c r="V543" s="202">
        <f t="shared" si="159"/>
        <v>15000000</v>
      </c>
      <c r="W543" s="202">
        <f t="shared" si="159"/>
        <v>10000000</v>
      </c>
      <c r="X543" s="202">
        <f t="shared" ref="X543" si="160">SUM(S543:W543)</f>
        <v>70000000</v>
      </c>
      <c r="Y543" s="180"/>
      <c r="Z543" s="203" t="str">
        <f>IF(Y543&gt;0,INDEX([18]KPI!$B$2:$B$61, MATCH(Y543,[18]KPI!$A$2:$A$61, 0)),"Enter KPI Reference No. to the left")</f>
        <v>Enter KPI Reference No. to the left</v>
      </c>
      <c r="AA543" s="180" t="s">
        <v>3285</v>
      </c>
      <c r="AB543" s="213" t="s">
        <v>3285</v>
      </c>
      <c r="AC543" s="137"/>
    </row>
    <row r="544" spans="1:29" ht="72" x14ac:dyDescent="0.2">
      <c r="A544" s="177">
        <v>542</v>
      </c>
      <c r="B544" s="129">
        <v>2</v>
      </c>
      <c r="C544" s="178" t="str">
        <f>IF(COUNTIF(Components!$E$4:$E$989,B544)&gt;0,INDEX(Components!$G$4:$G$989, MATCH(B544,Components!$E$4:$E$989, 0)),"Enter valid code to the left")</f>
        <v>General education quality</v>
      </c>
      <c r="D544" s="129">
        <v>5</v>
      </c>
      <c r="E544" s="178" t="str">
        <f t="array" ref="E544">IF(COUNTIFS(Components!$F$4:$F$989,D544,Components!$B$4:$B$989,B544)&gt;0,INDEX(Components!$G$4:$G$989, MATCH(B544&amp;D544,Components!$B$4:$B$989&amp;Components!$F$4:$F$989,0),0),"Enter the component code on the left")</f>
        <v>quality assurance</v>
      </c>
      <c r="F544" s="129">
        <v>3</v>
      </c>
      <c r="G544" s="178" t="str">
        <f t="array" ref="G544">IF(COUNTIFS(Components!$H$4:$H$989,F544, Components!$C$4:$C$989,D544,Components!$B$4:$B$989,B544)&gt;0,INDEX(Components!$I$4:$I$989, MATCH(B544&amp;D544&amp;F544,Components!$B$4:$B$989&amp;Components!$C$4:$C$989&amp;Components!$H$4:$H$989,0),0),"")</f>
        <v>assessment and examinations</v>
      </c>
      <c r="H544" s="201" t="s">
        <v>3126</v>
      </c>
      <c r="I544" s="201" t="s">
        <v>3214</v>
      </c>
      <c r="J544" s="141" t="s">
        <v>3190</v>
      </c>
      <c r="K544" s="141" t="s">
        <v>3215</v>
      </c>
      <c r="L544" s="181">
        <v>5</v>
      </c>
      <c r="M544" s="181">
        <v>8</v>
      </c>
      <c r="N544" s="181">
        <v>11</v>
      </c>
      <c r="O544" s="181">
        <v>11</v>
      </c>
      <c r="P544" s="181">
        <v>11</v>
      </c>
      <c r="Q544" s="202">
        <v>11</v>
      </c>
      <c r="R544" s="212"/>
      <c r="S544" s="202">
        <v>180000</v>
      </c>
      <c r="T544" s="202">
        <v>670257</v>
      </c>
      <c r="U544" s="202">
        <v>850000</v>
      </c>
      <c r="V544" s="202">
        <v>1000000000</v>
      </c>
      <c r="W544" s="202">
        <v>1000000000</v>
      </c>
      <c r="X544" s="202">
        <f>W544+V544+U544+T544+S544</f>
        <v>2001700257</v>
      </c>
      <c r="Y544" s="180"/>
      <c r="Z544" s="203"/>
      <c r="AA544" s="180" t="s">
        <v>3285</v>
      </c>
      <c r="AB544" s="213" t="s">
        <v>3124</v>
      </c>
      <c r="AC544" s="137"/>
    </row>
    <row r="545" spans="1:29" ht="48" x14ac:dyDescent="0.2">
      <c r="A545" s="177">
        <v>543</v>
      </c>
      <c r="B545" s="129">
        <v>2</v>
      </c>
      <c r="C545" s="178" t="str">
        <f>IF(COUNTIF(Components!$E$4:$E$989,B545)&gt;0,INDEX(Components!$G$4:$G$989, MATCH(B545,Components!$E$4:$E$989, 0)),"Enter valid code to the left")</f>
        <v>General education quality</v>
      </c>
      <c r="D545" s="129">
        <v>5</v>
      </c>
      <c r="E545" s="178" t="str">
        <f t="array" ref="E545">IF(COUNTIFS(Components!$F$4:$F$989,D545,Components!$B$4:$B$989,B545)&gt;0,INDEX(Components!$G$4:$G$989, MATCH(B545&amp;D545,Components!$B$4:$B$989&amp;Components!$F$4:$F$989,0),0),"Enter the component code on the left")</f>
        <v>quality assurance</v>
      </c>
      <c r="F545" s="129">
        <v>3</v>
      </c>
      <c r="G545" s="178" t="str">
        <f t="array" ref="G545">IF(COUNTIFS(Components!$H$4:$H$989,F545, Components!$C$4:$C$989,D545,Components!$B$4:$B$989,B545)&gt;0,INDEX(Components!$I$4:$I$989, MATCH(B545&amp;D545&amp;F545,Components!$B$4:$B$989&amp;Components!$C$4:$C$989&amp;Components!$H$4:$H$989,0),0),"")</f>
        <v>assessment and examinations</v>
      </c>
      <c r="H545" s="201" t="s">
        <v>3126</v>
      </c>
      <c r="I545" s="201" t="s">
        <v>3166</v>
      </c>
      <c r="J545" s="141" t="s">
        <v>3130</v>
      </c>
      <c r="K545" s="141" t="s">
        <v>3216</v>
      </c>
      <c r="L545" s="181"/>
      <c r="M545" s="181"/>
      <c r="N545" s="181">
        <v>1</v>
      </c>
      <c r="O545" s="181"/>
      <c r="P545" s="181"/>
      <c r="Q545" s="202">
        <f t="shared" ref="Q545:Q552" si="161">SUM(M545:P545)</f>
        <v>1</v>
      </c>
      <c r="R545" s="212">
        <v>5500000</v>
      </c>
      <c r="S545" s="202">
        <f t="shared" ref="S545:T545" si="162">L545*P545</f>
        <v>0</v>
      </c>
      <c r="T545" s="202">
        <f t="shared" si="162"/>
        <v>0</v>
      </c>
      <c r="U545" s="202">
        <f>N545*R545</f>
        <v>5500000</v>
      </c>
      <c r="V545" s="202">
        <f t="shared" ref="V545" si="163">O545*S545</f>
        <v>0</v>
      </c>
      <c r="W545" s="202">
        <f t="shared" ref="W545" si="164">P545*T545</f>
        <v>0</v>
      </c>
      <c r="X545" s="202">
        <f>SUM(S545:W545)</f>
        <v>5500000</v>
      </c>
      <c r="Y545" s="180"/>
      <c r="Z545" s="203"/>
      <c r="AA545" s="180" t="s">
        <v>3267</v>
      </c>
      <c r="AB545" s="213" t="s">
        <v>3124</v>
      </c>
      <c r="AC545" s="137"/>
    </row>
    <row r="546" spans="1:29" ht="96" x14ac:dyDescent="0.2">
      <c r="A546" s="177">
        <v>544</v>
      </c>
      <c r="B546" s="129">
        <v>2</v>
      </c>
      <c r="C546" s="178" t="str">
        <f>IF(COUNTIF(Components!$E$4:$E$989,B546)&gt;0,INDEX(Components!$G$4:$G$989, MATCH(B546,Components!$E$4:$E$989, 0)),"Enter valid code to the left")</f>
        <v>General education quality</v>
      </c>
      <c r="D546" s="129">
        <v>5</v>
      </c>
      <c r="E546" s="178" t="str">
        <f t="array" ref="E546">IF(COUNTIFS(Components!$F$4:$F$989,D546,Components!$B$4:$B$989,B546)&gt;0,INDEX(Components!$G$4:$G$989, MATCH(B546&amp;D546,Components!$B$4:$B$989&amp;Components!$F$4:$F$989,0),0),"Enter the component code on the left")</f>
        <v>quality assurance</v>
      </c>
      <c r="F546" s="129">
        <v>3</v>
      </c>
      <c r="G546" s="178" t="str">
        <f t="array" ref="G546">IF(COUNTIFS(Components!$H$4:$H$989,F546, Components!$C$4:$C$989,D546,Components!$B$4:$B$989,B546)&gt;0,INDEX(Components!$I$4:$I$989, MATCH(B546&amp;D546&amp;F546,Components!$B$4:$B$989&amp;Components!$C$4:$C$989&amp;Components!$H$4:$H$989,0),0),"")</f>
        <v>assessment and examinations</v>
      </c>
      <c r="H546" s="201" t="s">
        <v>3126</v>
      </c>
      <c r="I546" s="201" t="s">
        <v>3131</v>
      </c>
      <c r="J546" s="141" t="s">
        <v>3132</v>
      </c>
      <c r="K546" s="141" t="s">
        <v>2984</v>
      </c>
      <c r="L546" s="181"/>
      <c r="M546" s="181">
        <v>1</v>
      </c>
      <c r="N546" s="181"/>
      <c r="O546" s="181"/>
      <c r="P546" s="181"/>
      <c r="Q546" s="202">
        <f t="shared" si="161"/>
        <v>1</v>
      </c>
      <c r="R546" s="212">
        <v>5000000</v>
      </c>
      <c r="S546" s="202">
        <f t="shared" ref="S546:T550" si="165">L546*$R546</f>
        <v>0</v>
      </c>
      <c r="T546" s="202">
        <f t="shared" si="165"/>
        <v>5000000</v>
      </c>
      <c r="U546" s="202">
        <f t="shared" ref="U546:X546" si="166">N546*$R546</f>
        <v>0</v>
      </c>
      <c r="V546" s="202">
        <f t="shared" si="166"/>
        <v>0</v>
      </c>
      <c r="W546" s="202">
        <f t="shared" si="166"/>
        <v>0</v>
      </c>
      <c r="X546" s="202">
        <f t="shared" si="166"/>
        <v>5000000</v>
      </c>
      <c r="Y546" s="180"/>
      <c r="Z546" s="203"/>
      <c r="AA546" s="180" t="s">
        <v>3267</v>
      </c>
      <c r="AB546" s="213" t="s">
        <v>3124</v>
      </c>
      <c r="AC546" s="137"/>
    </row>
    <row r="547" spans="1:29" ht="48" x14ac:dyDescent="0.2">
      <c r="A547" s="177">
        <v>545</v>
      </c>
      <c r="B547" s="129">
        <v>2</v>
      </c>
      <c r="C547" s="178" t="str">
        <f>IF(COUNTIF(Components!$E$4:$E$989,B547)&gt;0,INDEX(Components!$G$4:$G$989, MATCH(B547,Components!$E$4:$E$989, 0)),"Enter valid code to the left")</f>
        <v>General education quality</v>
      </c>
      <c r="D547" s="129">
        <v>5</v>
      </c>
      <c r="E547" s="178" t="str">
        <f t="array" ref="E547">IF(COUNTIFS(Components!$F$4:$F$989,D547,Components!$B$4:$B$989,B547)&gt;0,INDEX(Components!$G$4:$G$989, MATCH(B547&amp;D547,Components!$B$4:$B$989&amp;Components!$F$4:$F$989,0),0),"Enter the component code on the left")</f>
        <v>quality assurance</v>
      </c>
      <c r="F547" s="129">
        <v>3</v>
      </c>
      <c r="G547" s="178" t="str">
        <f t="array" ref="G547">IF(COUNTIFS(Components!$H$4:$H$989,F547, Components!$C$4:$C$989,D547,Components!$B$4:$B$989,B547)&gt;0,INDEX(Components!$I$4:$I$989, MATCH(B547&amp;D547&amp;F547,Components!$B$4:$B$989&amp;Components!$C$4:$C$989&amp;Components!$H$4:$H$989,0),0),"")</f>
        <v>assessment and examinations</v>
      </c>
      <c r="H547" s="201" t="s">
        <v>3126</v>
      </c>
      <c r="I547" s="201" t="s">
        <v>3217</v>
      </c>
      <c r="J547" s="141" t="s">
        <v>3191</v>
      </c>
      <c r="K547" s="141" t="s">
        <v>3218</v>
      </c>
      <c r="L547" s="181">
        <v>15000</v>
      </c>
      <c r="M547" s="181">
        <f>L547+L547*0.2</f>
        <v>18000</v>
      </c>
      <c r="N547" s="181">
        <f t="shared" ref="N547:P547" si="167">M547+M547*0.2</f>
        <v>21600</v>
      </c>
      <c r="O547" s="181">
        <f t="shared" si="167"/>
        <v>25920</v>
      </c>
      <c r="P547" s="181">
        <f t="shared" si="167"/>
        <v>31104</v>
      </c>
      <c r="Q547" s="202">
        <f t="shared" si="161"/>
        <v>96624</v>
      </c>
      <c r="R547" s="212">
        <v>20</v>
      </c>
      <c r="S547" s="202">
        <f t="shared" si="165"/>
        <v>300000</v>
      </c>
      <c r="T547" s="202">
        <f t="shared" si="165"/>
        <v>360000</v>
      </c>
      <c r="U547" s="202">
        <f t="shared" ref="U547:U549" si="168">N547*$R547</f>
        <v>432000</v>
      </c>
      <c r="V547" s="202">
        <f t="shared" ref="V547:V549" si="169">O547*$R547</f>
        <v>518400</v>
      </c>
      <c r="W547" s="202">
        <f t="shared" ref="W547:W549" si="170">P547*$R547</f>
        <v>622080</v>
      </c>
      <c r="X547" s="202">
        <f t="shared" ref="X547:X549" si="171">Q547*$R547</f>
        <v>1932480</v>
      </c>
      <c r="Y547" s="180"/>
      <c r="Z547" s="203"/>
      <c r="AA547" s="180" t="s">
        <v>3285</v>
      </c>
      <c r="AB547" s="213" t="s">
        <v>3124</v>
      </c>
      <c r="AC547" s="137"/>
    </row>
    <row r="548" spans="1:29" ht="48" x14ac:dyDescent="0.2">
      <c r="A548" s="177">
        <v>546</v>
      </c>
      <c r="B548" s="129">
        <v>2</v>
      </c>
      <c r="C548" s="178" t="str">
        <f>IF(COUNTIF(Components!$E$4:$E$989,B548)&gt;0,INDEX(Components!$G$4:$G$989, MATCH(B548,Components!$E$4:$E$989, 0)),"Enter valid code to the left")</f>
        <v>General education quality</v>
      </c>
      <c r="D548" s="129">
        <v>5</v>
      </c>
      <c r="E548" s="178" t="str">
        <f t="array" ref="E548">IF(COUNTIFS(Components!$F$4:$F$989,D548,Components!$B$4:$B$989,B548)&gt;0,INDEX(Components!$G$4:$G$989, MATCH(B548&amp;D548,Components!$B$4:$B$989&amp;Components!$F$4:$F$989,0),0),"Enter the component code on the left")</f>
        <v>quality assurance</v>
      </c>
      <c r="F548" s="129">
        <v>3</v>
      </c>
      <c r="G548" s="178" t="str">
        <f t="array" ref="G548">IF(COUNTIFS(Components!$H$4:$H$989,F548, Components!$C$4:$C$989,D548,Components!$B$4:$B$989,B548)&gt;0,INDEX(Components!$I$4:$I$989, MATCH(B548&amp;D548&amp;F548,Components!$B$4:$B$989&amp;Components!$C$4:$C$989&amp;Components!$H$4:$H$989,0),0),"")</f>
        <v>assessment and examinations</v>
      </c>
      <c r="H548" s="201" t="s">
        <v>3126</v>
      </c>
      <c r="I548" s="201" t="s">
        <v>3167</v>
      </c>
      <c r="J548" s="141" t="s">
        <v>3191</v>
      </c>
      <c r="K548" s="141" t="s">
        <v>3219</v>
      </c>
      <c r="L548" s="181"/>
      <c r="M548" s="181">
        <v>3</v>
      </c>
      <c r="N548" s="181"/>
      <c r="O548" s="181"/>
      <c r="P548" s="181"/>
      <c r="Q548" s="202">
        <f t="shared" si="161"/>
        <v>3</v>
      </c>
      <c r="R548" s="212">
        <v>7000000</v>
      </c>
      <c r="S548" s="202">
        <f t="shared" si="165"/>
        <v>0</v>
      </c>
      <c r="T548" s="202">
        <f t="shared" si="165"/>
        <v>21000000</v>
      </c>
      <c r="U548" s="202">
        <f t="shared" si="168"/>
        <v>0</v>
      </c>
      <c r="V548" s="202">
        <f t="shared" si="169"/>
        <v>0</v>
      </c>
      <c r="W548" s="202">
        <f t="shared" si="170"/>
        <v>0</v>
      </c>
      <c r="X548" s="202">
        <f t="shared" si="171"/>
        <v>21000000</v>
      </c>
      <c r="Y548" s="180"/>
      <c r="Z548" s="203"/>
      <c r="AA548" s="180" t="s">
        <v>3267</v>
      </c>
      <c r="AB548" s="213" t="s">
        <v>3124</v>
      </c>
      <c r="AC548" s="137"/>
    </row>
    <row r="549" spans="1:29" ht="48" x14ac:dyDescent="0.2">
      <c r="A549" s="177">
        <v>547</v>
      </c>
      <c r="B549" s="129">
        <v>2</v>
      </c>
      <c r="C549" s="178" t="str">
        <f>IF(COUNTIF(Components!$E$4:$E$989,B549)&gt;0,INDEX(Components!$G$4:$G$989, MATCH(B549,Components!$E$4:$E$989, 0)),"Enter valid code to the left")</f>
        <v>General education quality</v>
      </c>
      <c r="D549" s="129">
        <v>5</v>
      </c>
      <c r="E549" s="178" t="str">
        <f t="array" ref="E549">IF(COUNTIFS(Components!$F$4:$F$989,D549,Components!$B$4:$B$989,B549)&gt;0,INDEX(Components!$G$4:$G$989, MATCH(B549&amp;D549,Components!$B$4:$B$989&amp;Components!$F$4:$F$989,0),0),"Enter the component code on the left")</f>
        <v>quality assurance</v>
      </c>
      <c r="F549" s="129">
        <v>3</v>
      </c>
      <c r="G549" s="178" t="str">
        <f t="array" ref="G549">IF(COUNTIFS(Components!$H$4:$H$989,F549, Components!$C$4:$C$989,D549,Components!$B$4:$B$989,B549)&gt;0,INDEX(Components!$I$4:$I$989, MATCH(B549&amp;D549&amp;F549,Components!$B$4:$B$989&amp;Components!$C$4:$C$989&amp;Components!$H$4:$H$989,0),0),"")</f>
        <v>assessment and examinations</v>
      </c>
      <c r="H549" s="201" t="s">
        <v>3126</v>
      </c>
      <c r="I549" s="201" t="s">
        <v>3168</v>
      </c>
      <c r="J549" s="141" t="s">
        <v>3192</v>
      </c>
      <c r="K549" s="141" t="s">
        <v>3220</v>
      </c>
      <c r="L549" s="181"/>
      <c r="M549" s="181">
        <v>200000</v>
      </c>
      <c r="N549" s="181">
        <v>200000</v>
      </c>
      <c r="O549" s="181">
        <v>200000</v>
      </c>
      <c r="P549" s="181">
        <v>200000</v>
      </c>
      <c r="Q549" s="202">
        <f t="shared" si="161"/>
        <v>800000</v>
      </c>
      <c r="R549" s="212">
        <v>20</v>
      </c>
      <c r="S549" s="202">
        <f t="shared" si="165"/>
        <v>0</v>
      </c>
      <c r="T549" s="202">
        <f t="shared" si="165"/>
        <v>4000000</v>
      </c>
      <c r="U549" s="202">
        <f t="shared" si="168"/>
        <v>4000000</v>
      </c>
      <c r="V549" s="202">
        <f t="shared" si="169"/>
        <v>4000000</v>
      </c>
      <c r="W549" s="202">
        <f t="shared" si="170"/>
        <v>4000000</v>
      </c>
      <c r="X549" s="202">
        <f t="shared" si="171"/>
        <v>16000000</v>
      </c>
      <c r="Y549" s="180"/>
      <c r="Z549" s="203"/>
      <c r="AA549" s="180" t="s">
        <v>3267</v>
      </c>
      <c r="AB549" s="213" t="s">
        <v>3124</v>
      </c>
      <c r="AC549" s="137"/>
    </row>
    <row r="550" spans="1:29" ht="48" x14ac:dyDescent="0.2">
      <c r="A550" s="177">
        <v>548</v>
      </c>
      <c r="B550" s="129">
        <v>2</v>
      </c>
      <c r="C550" s="178" t="str">
        <f>IF(COUNTIF(Components!$E$4:$E$989,B550)&gt;0,INDEX(Components!$G$4:$G$989, MATCH(B550,Components!$E$4:$E$989, 0)),"Enter valid code to the left")</f>
        <v>General education quality</v>
      </c>
      <c r="D550" s="129">
        <v>5</v>
      </c>
      <c r="E550" s="178" t="str">
        <f t="array" ref="E550">IF(COUNTIFS(Components!$F$4:$F$989,D550,Components!$B$4:$B$989,B550)&gt;0,INDEX(Components!$G$4:$G$989, MATCH(B550&amp;D550,Components!$B$4:$B$989&amp;Components!$F$4:$F$989,0),0),"Enter the component code on the left")</f>
        <v>quality assurance</v>
      </c>
      <c r="F550" s="129">
        <v>3</v>
      </c>
      <c r="G550" s="178" t="str">
        <f t="array" ref="G550">IF(COUNTIFS(Components!$H$4:$H$989,F550, Components!$C$4:$C$989,D550,Components!$B$4:$B$989,B550)&gt;0,INDEX(Components!$I$4:$I$989, MATCH(B550&amp;D550&amp;F550,Components!$B$4:$B$989&amp;Components!$C$4:$C$989&amp;Components!$H$4:$H$989,0),0),"")</f>
        <v>assessment and examinations</v>
      </c>
      <c r="H550" s="201" t="s">
        <v>3126</v>
      </c>
      <c r="I550" s="201" t="s">
        <v>3169</v>
      </c>
      <c r="J550" s="141" t="s">
        <v>3133</v>
      </c>
      <c r="K550" s="141" t="s">
        <v>3221</v>
      </c>
      <c r="L550" s="181"/>
      <c r="M550" s="181">
        <v>6</v>
      </c>
      <c r="N550" s="181"/>
      <c r="O550" s="181"/>
      <c r="P550" s="181"/>
      <c r="Q550" s="202">
        <f t="shared" si="161"/>
        <v>6</v>
      </c>
      <c r="R550" s="212">
        <v>3000000</v>
      </c>
      <c r="S550" s="202">
        <f t="shared" si="165"/>
        <v>0</v>
      </c>
      <c r="T550" s="202">
        <f t="shared" si="165"/>
        <v>18000000</v>
      </c>
      <c r="U550" s="202">
        <f t="shared" ref="U550" si="172">N550*$R550</f>
        <v>0</v>
      </c>
      <c r="V550" s="202">
        <f t="shared" ref="V550" si="173">O550*$R550</f>
        <v>0</v>
      </c>
      <c r="W550" s="202">
        <f t="shared" ref="W550" si="174">P550*$R550</f>
        <v>0</v>
      </c>
      <c r="X550" s="202">
        <f t="shared" ref="X550" si="175">Q550*$R550</f>
        <v>18000000</v>
      </c>
      <c r="Y550" s="180"/>
      <c r="Z550" s="203"/>
      <c r="AA550" s="180" t="s">
        <v>3267</v>
      </c>
      <c r="AB550" s="213" t="s">
        <v>3124</v>
      </c>
      <c r="AC550" s="137"/>
    </row>
    <row r="551" spans="1:29" ht="96" x14ac:dyDescent="0.2">
      <c r="A551" s="177">
        <v>549</v>
      </c>
      <c r="B551" s="129">
        <v>2</v>
      </c>
      <c r="C551" s="178" t="str">
        <f>IF(COUNTIF(Components!$E$4:$E$989,B551)&gt;0,INDEX(Components!$G$4:$G$989, MATCH(B551,Components!$E$4:$E$989, 0)),"Enter valid code to the left")</f>
        <v>General education quality</v>
      </c>
      <c r="D551" s="129">
        <v>5</v>
      </c>
      <c r="E551" s="178" t="str">
        <f t="array" ref="E551">IF(COUNTIFS(Components!$F$4:$F$989,D551,Components!$B$4:$B$989,B551)&gt;0,INDEX(Components!$G$4:$G$989, MATCH(B551&amp;D551,Components!$B$4:$B$989&amp;Components!$F$4:$F$989,0),0),"Enter the component code on the left")</f>
        <v>quality assurance</v>
      </c>
      <c r="F551" s="129">
        <v>3</v>
      </c>
      <c r="G551" s="178" t="str">
        <f t="array" ref="G551">IF(COUNTIFS(Components!$H$4:$H$989,F551, Components!$C$4:$C$989,D551,Components!$B$4:$B$989,B551)&gt;0,INDEX(Components!$I$4:$I$989, MATCH(B551&amp;D551&amp;F551,Components!$B$4:$B$989&amp;Components!$C$4:$C$989&amp;Components!$H$4:$H$989,0),0),"")</f>
        <v>assessment and examinations</v>
      </c>
      <c r="H551" s="201" t="s">
        <v>3126</v>
      </c>
      <c r="I551" s="201" t="s">
        <v>3170</v>
      </c>
      <c r="J551" s="141" t="s">
        <v>3134</v>
      </c>
      <c r="K551" s="141" t="s">
        <v>3222</v>
      </c>
      <c r="L551" s="181">
        <v>123077</v>
      </c>
      <c r="M551" s="181">
        <f>L551+L551*0.2</f>
        <v>147692.4</v>
      </c>
      <c r="N551" s="181">
        <f>M551+M551*0.2</f>
        <v>177230.88</v>
      </c>
      <c r="O551" s="181">
        <f t="shared" ref="O551:P551" si="176">N551+N551*0.2</f>
        <v>212677.05600000001</v>
      </c>
      <c r="P551" s="181">
        <f t="shared" si="176"/>
        <v>255212.46720000001</v>
      </c>
      <c r="Q551" s="202">
        <f t="shared" si="161"/>
        <v>792812.80319999997</v>
      </c>
      <c r="R551" s="212">
        <v>300000</v>
      </c>
      <c r="S551" s="202">
        <v>300000</v>
      </c>
      <c r="T551" s="202">
        <f>S551+S551*0.2</f>
        <v>360000</v>
      </c>
      <c r="U551" s="202">
        <f>T551+T551*0.2</f>
        <v>432000</v>
      </c>
      <c r="V551" s="202">
        <f>U551+U551*0.2</f>
        <v>518400</v>
      </c>
      <c r="W551" s="202">
        <f>V551+V551*0.2</f>
        <v>622080</v>
      </c>
      <c r="X551" s="202">
        <f>SUM(S551:W551)</f>
        <v>2232480</v>
      </c>
      <c r="Y551" s="180"/>
      <c r="Z551" s="203"/>
      <c r="AA551" s="180" t="s">
        <v>3285</v>
      </c>
      <c r="AB551" s="213" t="s">
        <v>3124</v>
      </c>
      <c r="AC551" s="137" t="s">
        <v>3135</v>
      </c>
    </row>
    <row r="552" spans="1:29" ht="60" x14ac:dyDescent="0.2">
      <c r="A552" s="177">
        <v>550</v>
      </c>
      <c r="B552" s="129">
        <v>2</v>
      </c>
      <c r="C552" s="178" t="str">
        <f>IF(COUNTIF(Components!$E$4:$E$989,B552)&gt;0,INDEX(Components!$G$4:$G$989, MATCH(B552,Components!$E$4:$E$989, 0)),"Enter valid code to the left")</f>
        <v>General education quality</v>
      </c>
      <c r="D552" s="129">
        <v>5</v>
      </c>
      <c r="E552" s="178" t="str">
        <f t="array" ref="E552">IF(COUNTIFS(Components!$F$4:$F$989,D552,Components!$B$4:$B$989,B552)&gt;0,INDEX(Components!$G$4:$G$989, MATCH(B552&amp;D552,Components!$B$4:$B$989&amp;Components!$F$4:$F$989,0),0),"Enter the component code on the left")</f>
        <v>quality assurance</v>
      </c>
      <c r="F552" s="129">
        <v>3</v>
      </c>
      <c r="G552" s="178" t="str">
        <f t="array" ref="G552">IF(COUNTIFS(Components!$H$4:$H$989,F552, Components!$C$4:$C$989,D552,Components!$B$4:$B$989,B552)&gt;0,INDEX(Components!$I$4:$I$989, MATCH(B552&amp;D552&amp;F552,Components!$B$4:$B$989&amp;Components!$C$4:$C$989&amp;Components!$H$4:$H$989,0),0),"")</f>
        <v>assessment and examinations</v>
      </c>
      <c r="H552" s="201" t="s">
        <v>3126</v>
      </c>
      <c r="I552" s="201" t="s">
        <v>3171</v>
      </c>
      <c r="J552" s="141" t="s">
        <v>3136</v>
      </c>
      <c r="K552" s="141" t="s">
        <v>1198</v>
      </c>
      <c r="L552" s="181">
        <v>2</v>
      </c>
      <c r="M552" s="181">
        <v>2</v>
      </c>
      <c r="N552" s="181">
        <v>2</v>
      </c>
      <c r="O552" s="181">
        <v>2</v>
      </c>
      <c r="P552" s="181">
        <v>2</v>
      </c>
      <c r="Q552" s="202">
        <f t="shared" si="161"/>
        <v>8</v>
      </c>
      <c r="R552" s="212">
        <v>1200000</v>
      </c>
      <c r="S552" s="202">
        <f t="shared" ref="S552:S562" si="177">L552*$R552</f>
        <v>2400000</v>
      </c>
      <c r="T552" s="202">
        <f t="shared" ref="T552:T562" si="178">M552*$R552</f>
        <v>2400000</v>
      </c>
      <c r="U552" s="202">
        <f t="shared" ref="U552:U556" si="179">N552*$R552</f>
        <v>2400000</v>
      </c>
      <c r="V552" s="202">
        <f t="shared" ref="V552:V556" si="180">O552*$R552</f>
        <v>2400000</v>
      </c>
      <c r="W552" s="202">
        <f t="shared" ref="W552:W556" si="181">P552*$R552</f>
        <v>2400000</v>
      </c>
      <c r="X552" s="202">
        <f t="shared" ref="X552:X556" si="182">Q552*$R552</f>
        <v>9600000</v>
      </c>
      <c r="Y552" s="180"/>
      <c r="Z552" s="203"/>
      <c r="AA552" s="180" t="s">
        <v>3285</v>
      </c>
      <c r="AB552" s="213" t="s">
        <v>3124</v>
      </c>
      <c r="AC552" s="137"/>
    </row>
    <row r="553" spans="1:29" ht="60" x14ac:dyDescent="0.2">
      <c r="A553" s="177">
        <v>551</v>
      </c>
      <c r="B553" s="129">
        <v>2</v>
      </c>
      <c r="C553" s="178" t="str">
        <f>IF(COUNTIF(Components!$E$4:$E$989,B553)&gt;0,INDEX(Components!$G$4:$G$989, MATCH(B553,Components!$E$4:$E$989, 0)),"Enter valid code to the left")</f>
        <v>General education quality</v>
      </c>
      <c r="D553" s="129">
        <v>5</v>
      </c>
      <c r="E553" s="178" t="str">
        <f t="array" ref="E553">IF(COUNTIFS(Components!$F$4:$F$989,D553,Components!$B$4:$B$989,B553)&gt;0,INDEX(Components!$G$4:$G$989, MATCH(B553&amp;D553,Components!$B$4:$B$989&amp;Components!$F$4:$F$989,0),0),"Enter the component code on the left")</f>
        <v>quality assurance</v>
      </c>
      <c r="F553" s="129">
        <v>3</v>
      </c>
      <c r="G553" s="178" t="str">
        <f t="array" ref="G553">IF(COUNTIFS(Components!$H$4:$H$989,F553, Components!$C$4:$C$989,D553,Components!$B$4:$B$989,B553)&gt;0,INDEX(Components!$I$4:$I$989, MATCH(B553&amp;D553&amp;F553,Components!$B$4:$B$989&amp;Components!$C$4:$C$989&amp;Components!$H$4:$H$989,0),0),"")</f>
        <v>assessment and examinations</v>
      </c>
      <c r="H553" s="201" t="s">
        <v>3126</v>
      </c>
      <c r="I553" s="201" t="s">
        <v>3172</v>
      </c>
      <c r="J553" s="141" t="s">
        <v>3137</v>
      </c>
      <c r="K553" s="141" t="s">
        <v>3223</v>
      </c>
      <c r="L553" s="181"/>
      <c r="M553" s="181"/>
      <c r="N553" s="181">
        <v>1</v>
      </c>
      <c r="O553" s="181"/>
      <c r="P553" s="181"/>
      <c r="Q553" s="202">
        <f t="shared" ref="Q553" si="183">SUM(M553:P553)</f>
        <v>1</v>
      </c>
      <c r="R553" s="212">
        <v>4500000</v>
      </c>
      <c r="S553" s="202">
        <f t="shared" si="177"/>
        <v>0</v>
      </c>
      <c r="T553" s="202">
        <f t="shared" si="178"/>
        <v>0</v>
      </c>
      <c r="U553" s="202">
        <f t="shared" si="179"/>
        <v>4500000</v>
      </c>
      <c r="V553" s="202">
        <f t="shared" si="180"/>
        <v>0</v>
      </c>
      <c r="W553" s="202">
        <f t="shared" si="181"/>
        <v>0</v>
      </c>
      <c r="X553" s="202">
        <f t="shared" si="182"/>
        <v>4500000</v>
      </c>
      <c r="Y553" s="180"/>
      <c r="Z553" s="203" t="str">
        <f>IF(Y553&gt;0,INDEX([19]KPI!$B$2:$B$61, MATCH(Y553,[19]KPI!$A$2:$A$61, 0)),"Enter KPI Reference No. to the left")</f>
        <v>Enter KPI Reference No. to the left</v>
      </c>
      <c r="AA553" s="180" t="s">
        <v>3285</v>
      </c>
      <c r="AB553" s="213" t="s">
        <v>3124</v>
      </c>
      <c r="AC553" s="137"/>
    </row>
    <row r="554" spans="1:29" ht="60" x14ac:dyDescent="0.2">
      <c r="A554" s="177">
        <v>552</v>
      </c>
      <c r="B554" s="129">
        <v>2</v>
      </c>
      <c r="C554" s="178" t="str">
        <f>IF(COUNTIF(Components!$E$4:$E$989,B554)&gt;0,INDEX(Components!$G$4:$G$989, MATCH(B554,Components!$E$4:$E$989, 0)),"Enter valid code to the left")</f>
        <v>General education quality</v>
      </c>
      <c r="D554" s="129">
        <v>5</v>
      </c>
      <c r="E554" s="178" t="str">
        <f t="array" ref="E554">IF(COUNTIFS(Components!$F$4:$F$989,D554,Components!$B$4:$B$989,B554)&gt;0,INDEX(Components!$G$4:$G$989, MATCH(B554&amp;D554,Components!$B$4:$B$989&amp;Components!$F$4:$F$989,0),0),"Enter the component code on the left")</f>
        <v>quality assurance</v>
      </c>
      <c r="F554" s="129">
        <v>3</v>
      </c>
      <c r="G554" s="178" t="str">
        <f t="array" ref="G554">IF(COUNTIFS(Components!$H$4:$H$989,F554, Components!$C$4:$C$989,D554,Components!$B$4:$B$989,B554)&gt;0,INDEX(Components!$I$4:$I$989, MATCH(B554&amp;D554&amp;F554,Components!$B$4:$B$989&amp;Components!$C$4:$C$989&amp;Components!$H$4:$H$989,0),0),"")</f>
        <v>assessment and examinations</v>
      </c>
      <c r="H554" s="201" t="s">
        <v>3126</v>
      </c>
      <c r="I554" s="201" t="s">
        <v>3173</v>
      </c>
      <c r="J554" s="141" t="s">
        <v>3137</v>
      </c>
      <c r="K554" s="141" t="s">
        <v>3224</v>
      </c>
      <c r="L554" s="181"/>
      <c r="M554" s="181">
        <v>1</v>
      </c>
      <c r="N554" s="181"/>
      <c r="O554" s="181"/>
      <c r="P554" s="181"/>
      <c r="Q554" s="202">
        <v>1</v>
      </c>
      <c r="R554" s="212">
        <v>2000000</v>
      </c>
      <c r="S554" s="202">
        <f t="shared" si="177"/>
        <v>0</v>
      </c>
      <c r="T554" s="202">
        <f t="shared" si="178"/>
        <v>2000000</v>
      </c>
      <c r="U554" s="202">
        <f t="shared" si="179"/>
        <v>0</v>
      </c>
      <c r="V554" s="202">
        <f t="shared" si="180"/>
        <v>0</v>
      </c>
      <c r="W554" s="202">
        <f t="shared" si="181"/>
        <v>0</v>
      </c>
      <c r="X554" s="202">
        <f t="shared" si="182"/>
        <v>2000000</v>
      </c>
      <c r="Y554" s="180"/>
      <c r="Z554" s="203"/>
      <c r="AA554" s="180" t="s">
        <v>3285</v>
      </c>
      <c r="AB554" s="213" t="s">
        <v>3124</v>
      </c>
      <c r="AC554" s="137"/>
    </row>
    <row r="555" spans="1:29" ht="60" x14ac:dyDescent="0.2">
      <c r="A555" s="177">
        <v>553</v>
      </c>
      <c r="B555" s="129">
        <v>2</v>
      </c>
      <c r="C555" s="178" t="str">
        <f>IF(COUNTIF(Components!$E$4:$E$989,B555)&gt;0,INDEX(Components!$G$4:$G$989, MATCH(B555,Components!$E$4:$E$989, 0)),"Enter valid code to the left")</f>
        <v>General education quality</v>
      </c>
      <c r="D555" s="129">
        <v>5</v>
      </c>
      <c r="E555" s="178" t="str">
        <f t="array" ref="E555">IF(COUNTIFS(Components!$F$4:$F$989,D555,Components!$B$4:$B$989,B555)&gt;0,INDEX(Components!$G$4:$G$989, MATCH(B555&amp;D555,Components!$B$4:$B$989&amp;Components!$F$4:$F$989,0),0),"Enter the component code on the left")</f>
        <v>quality assurance</v>
      </c>
      <c r="F555" s="129">
        <v>3</v>
      </c>
      <c r="G555" s="178" t="str">
        <f t="array" ref="G555">IF(COUNTIFS(Components!$H$4:$H$989,F555, Components!$C$4:$C$989,D555,Components!$B$4:$B$989,B555)&gt;0,INDEX(Components!$I$4:$I$989, MATCH(B555&amp;D555&amp;F555,Components!$B$4:$B$989&amp;Components!$C$4:$C$989&amp;Components!$H$4:$H$989,0),0),"")</f>
        <v>assessment and examinations</v>
      </c>
      <c r="H555" s="201" t="s">
        <v>3126</v>
      </c>
      <c r="I555" s="201" t="s">
        <v>3174</v>
      </c>
      <c r="J555" s="141" t="s">
        <v>3138</v>
      </c>
      <c r="K555" s="141" t="s">
        <v>3225</v>
      </c>
      <c r="L555" s="181"/>
      <c r="M555" s="181">
        <v>579</v>
      </c>
      <c r="N555" s="181">
        <v>1579</v>
      </c>
      <c r="O555" s="181">
        <v>2579</v>
      </c>
      <c r="P555" s="181">
        <v>3790</v>
      </c>
      <c r="Q555" s="202">
        <v>3790</v>
      </c>
      <c r="R555" s="212">
        <v>5000</v>
      </c>
      <c r="S555" s="202">
        <f t="shared" si="177"/>
        <v>0</v>
      </c>
      <c r="T555" s="202">
        <f t="shared" si="178"/>
        <v>2895000</v>
      </c>
      <c r="U555" s="202">
        <f t="shared" si="179"/>
        <v>7895000</v>
      </c>
      <c r="V555" s="202">
        <f t="shared" si="180"/>
        <v>12895000</v>
      </c>
      <c r="W555" s="202">
        <f t="shared" si="181"/>
        <v>18950000</v>
      </c>
      <c r="X555" s="202">
        <f t="shared" si="182"/>
        <v>18950000</v>
      </c>
      <c r="Y555" s="180"/>
      <c r="Z555" s="203"/>
      <c r="AA555" s="180" t="s">
        <v>3285</v>
      </c>
      <c r="AB555" s="213" t="s">
        <v>3124</v>
      </c>
      <c r="AC555" s="137"/>
    </row>
    <row r="556" spans="1:29" ht="60" x14ac:dyDescent="0.2">
      <c r="A556" s="177">
        <v>554</v>
      </c>
      <c r="B556" s="129">
        <v>2</v>
      </c>
      <c r="C556" s="178" t="str">
        <f>IF(COUNTIF(Components!$E$4:$E$989,B556)&gt;0,INDEX(Components!$G$4:$G$989, MATCH(B556,Components!$E$4:$E$989, 0)),"Enter valid code to the left")</f>
        <v>General education quality</v>
      </c>
      <c r="D556" s="129">
        <v>5</v>
      </c>
      <c r="E556" s="178" t="str">
        <f t="array" ref="E556">IF(COUNTIFS(Components!$F$4:$F$989,D556,Components!$B$4:$B$989,B556)&gt;0,INDEX(Components!$G$4:$G$989, MATCH(B556&amp;D556,Components!$B$4:$B$989&amp;Components!$F$4:$F$989,0),0),"Enter the component code on the left")</f>
        <v>quality assurance</v>
      </c>
      <c r="F556" s="129">
        <v>3</v>
      </c>
      <c r="G556" s="178" t="str">
        <f t="array" ref="G556">IF(COUNTIFS(Components!$H$4:$H$989,F556, Components!$C$4:$C$989,D556,Components!$B$4:$B$989,B556)&gt;0,INDEX(Components!$I$4:$I$989, MATCH(B556&amp;D556&amp;F556,Components!$B$4:$B$989&amp;Components!$C$4:$C$989&amp;Components!$H$4:$H$989,0),0),"")</f>
        <v>assessment and examinations</v>
      </c>
      <c r="H556" s="201" t="s">
        <v>3126</v>
      </c>
      <c r="I556" s="201" t="s">
        <v>3175</v>
      </c>
      <c r="J556" s="141" t="s">
        <v>3137</v>
      </c>
      <c r="K556" s="141" t="s">
        <v>3226</v>
      </c>
      <c r="L556" s="181"/>
      <c r="M556" s="181">
        <v>200000</v>
      </c>
      <c r="N556" s="181">
        <v>1500000</v>
      </c>
      <c r="O556" s="181">
        <v>3000000</v>
      </c>
      <c r="P556" s="181">
        <v>3317760</v>
      </c>
      <c r="Q556" s="202">
        <f>SUM(M556:P556)</f>
        <v>8017760</v>
      </c>
      <c r="R556" s="212">
        <v>0.25</v>
      </c>
      <c r="S556" s="202">
        <f t="shared" si="177"/>
        <v>0</v>
      </c>
      <c r="T556" s="202">
        <f t="shared" si="178"/>
        <v>50000</v>
      </c>
      <c r="U556" s="202">
        <f t="shared" si="179"/>
        <v>375000</v>
      </c>
      <c r="V556" s="202">
        <f t="shared" si="180"/>
        <v>750000</v>
      </c>
      <c r="W556" s="202">
        <f t="shared" si="181"/>
        <v>829440</v>
      </c>
      <c r="X556" s="202">
        <f t="shared" si="182"/>
        <v>2004440</v>
      </c>
      <c r="Y556" s="180"/>
      <c r="Z556" s="203"/>
      <c r="AA556" s="180" t="s">
        <v>3285</v>
      </c>
      <c r="AB556" s="213" t="s">
        <v>3124</v>
      </c>
      <c r="AC556" s="137"/>
    </row>
    <row r="557" spans="1:29" ht="48" x14ac:dyDescent="0.2">
      <c r="A557" s="177">
        <v>555</v>
      </c>
      <c r="B557" s="129">
        <v>2</v>
      </c>
      <c r="C557" s="178" t="str">
        <f>IF(COUNTIF(Components!$E$4:$E$989,B557)&gt;0,INDEX(Components!$G$4:$G$989, MATCH(B557,Components!$E$4:$E$989, 0)),"Enter valid code to the left")</f>
        <v>General education quality</v>
      </c>
      <c r="D557" s="129">
        <v>5</v>
      </c>
      <c r="E557" s="178" t="str">
        <f t="array" ref="E557">IF(COUNTIFS(Components!$F$4:$F$989,D557,Components!$B$4:$B$989,B557)&gt;0,INDEX(Components!$G$4:$G$989, MATCH(B557&amp;D557,Components!$B$4:$B$989&amp;Components!$F$4:$F$989,0),0),"Enter the component code on the left")</f>
        <v>quality assurance</v>
      </c>
      <c r="F557" s="129">
        <v>3</v>
      </c>
      <c r="G557" s="178" t="str">
        <f t="array" ref="G557">IF(COUNTIFS(Components!$H$4:$H$989,F557, Components!$C$4:$C$989,D557,Components!$B$4:$B$989,B557)&gt;0,INDEX(Components!$I$4:$I$989, MATCH(B557&amp;D557&amp;F557,Components!$B$4:$B$989&amp;Components!$C$4:$C$989&amp;Components!$H$4:$H$989,0),0),"")</f>
        <v>assessment and examinations</v>
      </c>
      <c r="H557" s="201" t="s">
        <v>3126</v>
      </c>
      <c r="I557" s="201" t="s">
        <v>3176</v>
      </c>
      <c r="J557" s="141" t="s">
        <v>3193</v>
      </c>
      <c r="K557" s="141" t="s">
        <v>3227</v>
      </c>
      <c r="L557" s="181"/>
      <c r="M557" s="181">
        <v>2</v>
      </c>
      <c r="N557" s="181">
        <v>2</v>
      </c>
      <c r="O557" s="181"/>
      <c r="P557" s="181"/>
      <c r="Q557" s="202">
        <v>4</v>
      </c>
      <c r="R557" s="212">
        <v>12000000</v>
      </c>
      <c r="S557" s="202">
        <f t="shared" si="177"/>
        <v>0</v>
      </c>
      <c r="T557" s="202">
        <f t="shared" si="178"/>
        <v>24000000</v>
      </c>
      <c r="U557" s="202">
        <f t="shared" ref="U557:U562" si="184">N557*$R557</f>
        <v>24000000</v>
      </c>
      <c r="V557" s="202">
        <f t="shared" ref="V557:V562" si="185">O557*$R557</f>
        <v>0</v>
      </c>
      <c r="W557" s="202">
        <f t="shared" ref="W557:W562" si="186">P557*$R557</f>
        <v>0</v>
      </c>
      <c r="X557" s="202">
        <f t="shared" ref="X557:X562" si="187">Q557*$R557</f>
        <v>48000000</v>
      </c>
      <c r="Y557" s="180"/>
      <c r="Z557" s="203"/>
      <c r="AA557" s="180" t="s">
        <v>3285</v>
      </c>
      <c r="AB557" s="213" t="s">
        <v>3124</v>
      </c>
      <c r="AC557" s="137"/>
    </row>
    <row r="558" spans="1:29" ht="48" x14ac:dyDescent="0.2">
      <c r="A558" s="177">
        <v>556</v>
      </c>
      <c r="B558" s="129">
        <v>2</v>
      </c>
      <c r="C558" s="178" t="str">
        <f>IF(COUNTIF(Components!$E$4:$E$989,B558)&gt;0,INDEX(Components!$G$4:$G$989, MATCH(B558,Components!$E$4:$E$989, 0)),"Enter valid code to the left")</f>
        <v>General education quality</v>
      </c>
      <c r="D558" s="129">
        <v>5</v>
      </c>
      <c r="E558" s="178" t="str">
        <f t="array" ref="E558">IF(COUNTIFS(Components!$F$4:$F$989,D558,Components!$B$4:$B$989,B558)&gt;0,INDEX(Components!$G$4:$G$989, MATCH(B558&amp;D558,Components!$B$4:$B$989&amp;Components!$F$4:$F$989,0),0),"Enter the component code on the left")</f>
        <v>quality assurance</v>
      </c>
      <c r="F558" s="129">
        <v>3</v>
      </c>
      <c r="G558" s="178" t="str">
        <f t="array" ref="G558">IF(COUNTIFS(Components!$H$4:$H$989,F558, Components!$C$4:$C$989,D558,Components!$B$4:$B$989,B558)&gt;0,INDEX(Components!$I$4:$I$989, MATCH(B558&amp;D558&amp;F558,Components!$B$4:$B$989&amp;Components!$C$4:$C$989&amp;Components!$H$4:$H$989,0),0),"")</f>
        <v>assessment and examinations</v>
      </c>
      <c r="H558" s="201" t="s">
        <v>3126</v>
      </c>
      <c r="I558" s="201" t="s">
        <v>3177</v>
      </c>
      <c r="J558" s="141" t="s">
        <v>3194</v>
      </c>
      <c r="K558" s="141" t="s">
        <v>3228</v>
      </c>
      <c r="L558" s="181"/>
      <c r="M558" s="181">
        <v>17600000</v>
      </c>
      <c r="N558" s="181">
        <f>M558+M558*20/100</f>
        <v>21120000</v>
      </c>
      <c r="O558" s="181">
        <f>N558+N558*20/100</f>
        <v>25344000</v>
      </c>
      <c r="P558" s="181">
        <f>O558+O558*20/100</f>
        <v>30412800</v>
      </c>
      <c r="Q558" s="202">
        <f>SUM(M558:P558)</f>
        <v>94476800</v>
      </c>
      <c r="R558" s="212">
        <v>3.6</v>
      </c>
      <c r="S558" s="202">
        <f t="shared" si="177"/>
        <v>0</v>
      </c>
      <c r="T558" s="202">
        <f t="shared" si="178"/>
        <v>63360000</v>
      </c>
      <c r="U558" s="202">
        <f t="shared" si="184"/>
        <v>76032000</v>
      </c>
      <c r="V558" s="202">
        <f t="shared" si="185"/>
        <v>91238400</v>
      </c>
      <c r="W558" s="202">
        <f t="shared" si="186"/>
        <v>109486080</v>
      </c>
      <c r="X558" s="202">
        <f t="shared" si="187"/>
        <v>340116480</v>
      </c>
      <c r="Y558" s="180"/>
      <c r="Z558" s="203"/>
      <c r="AA558" s="180" t="s">
        <v>3285</v>
      </c>
      <c r="AB558" s="213" t="s">
        <v>3124</v>
      </c>
      <c r="AC558" s="137"/>
    </row>
    <row r="559" spans="1:29" ht="48" x14ac:dyDescent="0.2">
      <c r="A559" s="177">
        <v>557</v>
      </c>
      <c r="B559" s="129">
        <v>2</v>
      </c>
      <c r="C559" s="178" t="str">
        <f>IF(COUNTIF(Components!$E$4:$E$989,B559)&gt;0,INDEX(Components!$G$4:$G$989, MATCH(B559,Components!$E$4:$E$989, 0)),"Enter valid code to the left")</f>
        <v>General education quality</v>
      </c>
      <c r="D559" s="129">
        <v>5</v>
      </c>
      <c r="E559" s="178" t="str">
        <f t="array" ref="E559">IF(COUNTIFS(Components!$F$4:$F$989,D559,Components!$B$4:$B$989,B559)&gt;0,INDEX(Components!$G$4:$G$989, MATCH(B559&amp;D559,Components!$B$4:$B$989&amp;Components!$F$4:$F$989,0),0),"Enter the component code on the left")</f>
        <v>quality assurance</v>
      </c>
      <c r="F559" s="129">
        <v>3</v>
      </c>
      <c r="G559" s="178" t="str">
        <f t="array" ref="G559">IF(COUNTIFS(Components!$H$4:$H$989,F559, Components!$C$4:$C$989,D559,Components!$B$4:$B$989,B559)&gt;0,INDEX(Components!$I$4:$I$989, MATCH(B559&amp;D559&amp;F559,Components!$B$4:$B$989&amp;Components!$C$4:$C$989&amp;Components!$H$4:$H$989,0),0),"")</f>
        <v>assessment and examinations</v>
      </c>
      <c r="H559" s="201" t="s">
        <v>3126</v>
      </c>
      <c r="I559" s="201" t="s">
        <v>3178</v>
      </c>
      <c r="J559" s="141" t="s">
        <v>3193</v>
      </c>
      <c r="K559" s="141" t="s">
        <v>3229</v>
      </c>
      <c r="L559" s="181"/>
      <c r="M559" s="181">
        <v>10</v>
      </c>
      <c r="N559" s="181"/>
      <c r="O559" s="181"/>
      <c r="P559" s="181"/>
      <c r="Q559" s="202">
        <v>10</v>
      </c>
      <c r="R559" s="212">
        <v>896000</v>
      </c>
      <c r="S559" s="202">
        <f t="shared" si="177"/>
        <v>0</v>
      </c>
      <c r="T559" s="202">
        <f t="shared" si="178"/>
        <v>8960000</v>
      </c>
      <c r="U559" s="202">
        <f t="shared" si="184"/>
        <v>0</v>
      </c>
      <c r="V559" s="202">
        <f t="shared" si="185"/>
        <v>0</v>
      </c>
      <c r="W559" s="202">
        <f t="shared" si="186"/>
        <v>0</v>
      </c>
      <c r="X559" s="202">
        <f t="shared" si="187"/>
        <v>8960000</v>
      </c>
      <c r="Y559" s="180"/>
      <c r="Z559" s="203"/>
      <c r="AA559" s="180" t="s">
        <v>3285</v>
      </c>
      <c r="AB559" s="213" t="s">
        <v>3124</v>
      </c>
      <c r="AC559" s="137"/>
    </row>
    <row r="560" spans="1:29" ht="60" x14ac:dyDescent="0.2">
      <c r="A560" s="177">
        <v>558</v>
      </c>
      <c r="B560" s="129">
        <v>2</v>
      </c>
      <c r="C560" s="178" t="str">
        <f>IF(COUNTIF(Components!$E$4:$E$989,B560)&gt;0,INDEX(Components!$G$4:$G$989, MATCH(B560,Components!$E$4:$E$989, 0)),"Enter valid code to the left")</f>
        <v>General education quality</v>
      </c>
      <c r="D560" s="129">
        <v>5</v>
      </c>
      <c r="E560" s="178" t="str">
        <f t="array" ref="E560">IF(COUNTIFS(Components!$F$4:$F$989,D560,Components!$B$4:$B$989,B560)&gt;0,INDEX(Components!$G$4:$G$989, MATCH(B560&amp;D560,Components!$B$4:$B$989&amp;Components!$F$4:$F$989,0),0),"Enter the component code on the left")</f>
        <v>quality assurance</v>
      </c>
      <c r="F560" s="129">
        <v>3</v>
      </c>
      <c r="G560" s="178" t="str">
        <f t="array" ref="G560">IF(COUNTIFS(Components!$H$4:$H$989,F560, Components!$C$4:$C$989,D560,Components!$B$4:$B$989,B560)&gt;0,INDEX(Components!$I$4:$I$989, MATCH(B560&amp;D560&amp;F560,Components!$B$4:$B$989&amp;Components!$C$4:$C$989&amp;Components!$H$4:$H$989,0),0),"")</f>
        <v>assessment and examinations</v>
      </c>
      <c r="H560" s="201" t="s">
        <v>3126</v>
      </c>
      <c r="I560" s="201" t="s">
        <v>3179</v>
      </c>
      <c r="J560" s="141" t="s">
        <v>3139</v>
      </c>
      <c r="K560" s="141" t="s">
        <v>3230</v>
      </c>
      <c r="L560" s="181"/>
      <c r="M560" s="181">
        <v>2025000</v>
      </c>
      <c r="N560" s="181">
        <v>2430000</v>
      </c>
      <c r="O560" s="181">
        <v>2916000</v>
      </c>
      <c r="P560" s="181">
        <v>3499200</v>
      </c>
      <c r="Q560" s="202">
        <v>10870200</v>
      </c>
      <c r="R560" s="212">
        <v>6</v>
      </c>
      <c r="S560" s="202">
        <f t="shared" si="177"/>
        <v>0</v>
      </c>
      <c r="T560" s="202">
        <f t="shared" si="178"/>
        <v>12150000</v>
      </c>
      <c r="U560" s="202">
        <f t="shared" si="184"/>
        <v>14580000</v>
      </c>
      <c r="V560" s="202">
        <f t="shared" si="185"/>
        <v>17496000</v>
      </c>
      <c r="W560" s="202">
        <f t="shared" si="186"/>
        <v>20995200</v>
      </c>
      <c r="X560" s="202">
        <f t="shared" si="187"/>
        <v>65221200</v>
      </c>
      <c r="Y560" s="180"/>
      <c r="Z560" s="203"/>
      <c r="AA560" s="180" t="s">
        <v>3285</v>
      </c>
      <c r="AB560" s="213" t="s">
        <v>3124</v>
      </c>
      <c r="AC560" s="137"/>
    </row>
    <row r="561" spans="1:29" ht="48" x14ac:dyDescent="0.2">
      <c r="A561" s="177">
        <v>559</v>
      </c>
      <c r="B561" s="129">
        <v>2</v>
      </c>
      <c r="C561" s="178" t="str">
        <f>IF(COUNTIF(Components!$E$4:$E$989,B561)&gt;0,INDEX(Components!$G$4:$G$989, MATCH(B561,Components!$E$4:$E$989, 0)),"Enter valid code to the left")</f>
        <v>General education quality</v>
      </c>
      <c r="D561" s="129">
        <v>5</v>
      </c>
      <c r="E561" s="178" t="str">
        <f t="array" ref="E561">IF(COUNTIFS(Components!$F$4:$F$989,D561,Components!$B$4:$B$989,B561)&gt;0,INDEX(Components!$G$4:$G$989, MATCH(B561&amp;D561,Components!$B$4:$B$989&amp;Components!$F$4:$F$989,0),0),"Enter the component code on the left")</f>
        <v>quality assurance</v>
      </c>
      <c r="F561" s="129">
        <v>3</v>
      </c>
      <c r="G561" s="178" t="str">
        <f t="array" ref="G561">IF(COUNTIFS(Components!$H$4:$H$989,F561, Components!$C$4:$C$989,D561,Components!$B$4:$B$989,B561)&gt;0,INDEX(Components!$I$4:$I$989, MATCH(B561&amp;D561&amp;F561,Components!$B$4:$B$989&amp;Components!$C$4:$C$989&amp;Components!$H$4:$H$989,0),0),"")</f>
        <v>assessment and examinations</v>
      </c>
      <c r="H561" s="201" t="s">
        <v>3126</v>
      </c>
      <c r="I561" s="201" t="s">
        <v>3180</v>
      </c>
      <c r="J561" s="141" t="s">
        <v>3195</v>
      </c>
      <c r="K561" s="141" t="s">
        <v>3231</v>
      </c>
      <c r="L561" s="181"/>
      <c r="M561" s="181">
        <v>5</v>
      </c>
      <c r="N561" s="181"/>
      <c r="O561" s="181"/>
      <c r="P561" s="181"/>
      <c r="Q561" s="202">
        <v>5</v>
      </c>
      <c r="R561" s="212">
        <v>750000</v>
      </c>
      <c r="S561" s="202">
        <f t="shared" si="177"/>
        <v>0</v>
      </c>
      <c r="T561" s="202">
        <f t="shared" si="178"/>
        <v>3750000</v>
      </c>
      <c r="U561" s="202">
        <f t="shared" si="184"/>
        <v>0</v>
      </c>
      <c r="V561" s="202">
        <f t="shared" si="185"/>
        <v>0</v>
      </c>
      <c r="W561" s="202">
        <f t="shared" si="186"/>
        <v>0</v>
      </c>
      <c r="X561" s="202">
        <f t="shared" si="187"/>
        <v>3750000</v>
      </c>
      <c r="Y561" s="180"/>
      <c r="Z561" s="203"/>
      <c r="AA561" s="180" t="s">
        <v>3285</v>
      </c>
      <c r="AB561" s="213" t="s">
        <v>3124</v>
      </c>
      <c r="AC561" s="137"/>
    </row>
    <row r="562" spans="1:29" ht="72" x14ac:dyDescent="0.2">
      <c r="A562" s="177">
        <v>560</v>
      </c>
      <c r="B562" s="129">
        <v>2</v>
      </c>
      <c r="C562" s="178" t="str">
        <f>IF(COUNTIF(Components!$E$4:$E$989,B562)&gt;0,INDEX(Components!$G$4:$G$989, MATCH(B562,Components!$E$4:$E$989, 0)),"Enter valid code to the left")</f>
        <v>General education quality</v>
      </c>
      <c r="D562" s="129">
        <v>5</v>
      </c>
      <c r="E562" s="178" t="str">
        <f t="array" ref="E562">IF(COUNTIFS(Components!$F$4:$F$989,D562,Components!$B$4:$B$989,B562)&gt;0,INDEX(Components!$G$4:$G$989, MATCH(B562&amp;D562,Components!$B$4:$B$989&amp;Components!$F$4:$F$989,0),0),"Enter the component code on the left")</f>
        <v>quality assurance</v>
      </c>
      <c r="F562" s="129">
        <v>3</v>
      </c>
      <c r="G562" s="178" t="str">
        <f t="array" ref="G562">IF(COUNTIFS(Components!$H$4:$H$989,F562, Components!$C$4:$C$989,D562,Components!$B$4:$B$989,B562)&gt;0,INDEX(Components!$I$4:$I$989, MATCH(B562&amp;D562&amp;F562,Components!$B$4:$B$989&amp;Components!$C$4:$C$989&amp;Components!$H$4:$H$989,0),0),"")</f>
        <v>assessment and examinations</v>
      </c>
      <c r="H562" s="201" t="s">
        <v>3140</v>
      </c>
      <c r="I562" s="201" t="s">
        <v>3181</v>
      </c>
      <c r="J562" s="141" t="s">
        <v>3196</v>
      </c>
      <c r="K562" s="141" t="s">
        <v>3232</v>
      </c>
      <c r="L562" s="181"/>
      <c r="M562" s="181">
        <v>1</v>
      </c>
      <c r="N562" s="181"/>
      <c r="O562" s="181"/>
      <c r="P562" s="181">
        <v>1</v>
      </c>
      <c r="Q562" s="202">
        <f t="shared" ref="Q562" si="188">SUM(M562:P562)</f>
        <v>2</v>
      </c>
      <c r="R562" s="212">
        <v>5000000</v>
      </c>
      <c r="S562" s="202">
        <f t="shared" si="177"/>
        <v>0</v>
      </c>
      <c r="T562" s="202">
        <f t="shared" si="178"/>
        <v>5000000</v>
      </c>
      <c r="U562" s="202">
        <f t="shared" si="184"/>
        <v>0</v>
      </c>
      <c r="V562" s="202">
        <f t="shared" si="185"/>
        <v>0</v>
      </c>
      <c r="W562" s="202">
        <f t="shared" si="186"/>
        <v>5000000</v>
      </c>
      <c r="X562" s="202">
        <f t="shared" si="187"/>
        <v>10000000</v>
      </c>
      <c r="Y562" s="180"/>
      <c r="Z562" s="203" t="str">
        <f>IF(Y562&gt;0,INDEX([17]KPI!$B$2:$B$61, MATCH(Y562,[17]KPI!$A$2:$A$61, 0)),"Enter KPI Reference No. to the left")</f>
        <v>Enter KPI Reference No. to the left</v>
      </c>
      <c r="AA562" s="180" t="s">
        <v>3285</v>
      </c>
      <c r="AB562" s="213" t="s">
        <v>3124</v>
      </c>
      <c r="AC562" s="137"/>
    </row>
    <row r="563" spans="1:29" ht="72" x14ac:dyDescent="0.2">
      <c r="A563" s="177">
        <v>561</v>
      </c>
      <c r="B563" s="129">
        <v>2</v>
      </c>
      <c r="C563" s="178" t="str">
        <f>IF(COUNTIF(Components!$E$4:$E$989,B563)&gt;0,INDEX(Components!$G$4:$G$989, MATCH(B563,Components!$E$4:$E$989, 0)),"Enter valid code to the left")</f>
        <v>General education quality</v>
      </c>
      <c r="D563" s="129">
        <v>5</v>
      </c>
      <c r="E563" s="178" t="str">
        <f t="array" ref="E563">IF(COUNTIFS(Components!$F$4:$F$989,D563,Components!$B$4:$B$989,B563)&gt;0,INDEX(Components!$G$4:$G$989, MATCH(B563&amp;D563,Components!$B$4:$B$989&amp;Components!$F$4:$F$989,0),0),"Enter the component code on the left")</f>
        <v>quality assurance</v>
      </c>
      <c r="F563" s="129">
        <v>3</v>
      </c>
      <c r="G563" s="178" t="str">
        <f t="array" ref="G563">IF(COUNTIFS(Components!$H$4:$H$989,F563, Components!$C$4:$C$989,D563,Components!$B$4:$B$989,B563)&gt;0,INDEX(Components!$I$4:$I$989, MATCH(B563&amp;D563&amp;F563,Components!$B$4:$B$989&amp;Components!$C$4:$C$989&amp;Components!$H$4:$H$989,0),0),"")</f>
        <v>assessment and examinations</v>
      </c>
      <c r="H563" s="201" t="s">
        <v>3140</v>
      </c>
      <c r="I563" s="201" t="s">
        <v>3182</v>
      </c>
      <c r="J563" s="141" t="s">
        <v>3196</v>
      </c>
      <c r="K563" s="141" t="s">
        <v>3233</v>
      </c>
      <c r="L563" s="181"/>
      <c r="M563" s="181">
        <v>1</v>
      </c>
      <c r="N563" s="181"/>
      <c r="O563" s="181"/>
      <c r="P563" s="181">
        <v>1</v>
      </c>
      <c r="Q563" s="202">
        <f>SUM(M563:P563)</f>
        <v>2</v>
      </c>
      <c r="R563" s="212">
        <v>550000</v>
      </c>
      <c r="S563" s="202"/>
      <c r="T563" s="202">
        <f>M563*R563</f>
        <v>550000</v>
      </c>
      <c r="U563" s="202"/>
      <c r="V563" s="202"/>
      <c r="W563" s="202"/>
      <c r="X563" s="202">
        <f t="shared" ref="X563" si="189">SUM(S563:W563)</f>
        <v>550000</v>
      </c>
      <c r="Y563" s="180"/>
      <c r="Z563" s="203" t="str">
        <f>IF(Y563&gt;0,INDEX([17]KPI!$B$2:$B$61, MATCH(Y563,[17]KPI!$A$2:$A$61, 0)),"Enter KPI Reference No. to the left")</f>
        <v>Enter KPI Reference No. to the left</v>
      </c>
      <c r="AA563" s="180" t="s">
        <v>3285</v>
      </c>
      <c r="AB563" s="213" t="s">
        <v>3124</v>
      </c>
      <c r="AC563" s="137"/>
    </row>
    <row r="564" spans="1:29" ht="72" x14ac:dyDescent="0.2">
      <c r="A564" s="177">
        <v>562</v>
      </c>
      <c r="B564" s="129">
        <v>2</v>
      </c>
      <c r="C564" s="178" t="str">
        <f>IF(COUNTIF(Components!$E$4:$E$989,B564)&gt;0,INDEX(Components!$G$4:$G$989, MATCH(B564,Components!$E$4:$E$989, 0)),"Enter valid code to the left")</f>
        <v>General education quality</v>
      </c>
      <c r="D564" s="129">
        <v>5</v>
      </c>
      <c r="E564" s="178" t="str">
        <f t="array" ref="E564">IF(COUNTIFS(Components!$F$4:$F$989,D564,Components!$B$4:$B$989,B564)&gt;0,INDEX(Components!$G$4:$G$989, MATCH(B564&amp;D564,Components!$B$4:$B$989&amp;Components!$F$4:$F$989,0),0),"Enter the component code on the left")</f>
        <v>quality assurance</v>
      </c>
      <c r="F564" s="129">
        <v>3</v>
      </c>
      <c r="G564" s="178" t="str">
        <f t="array" ref="G564">IF(COUNTIFS(Components!$H$4:$H$989,F564, Components!$C$4:$C$989,D564,Components!$B$4:$B$989,B564)&gt;0,INDEX(Components!$I$4:$I$989, MATCH(B564&amp;D564&amp;F564,Components!$B$4:$B$989&amp;Components!$C$4:$C$989&amp;Components!$H$4:$H$989,0),0),"")</f>
        <v>assessment and examinations</v>
      </c>
      <c r="H564" s="201" t="s">
        <v>3140</v>
      </c>
      <c r="I564" s="201" t="s">
        <v>3183</v>
      </c>
      <c r="J564" s="141" t="s">
        <v>3196</v>
      </c>
      <c r="K564" s="141" t="s">
        <v>3233</v>
      </c>
      <c r="L564" s="181"/>
      <c r="M564" s="181">
        <v>1</v>
      </c>
      <c r="N564" s="181"/>
      <c r="O564" s="181"/>
      <c r="P564" s="181">
        <v>1</v>
      </c>
      <c r="Q564" s="202">
        <f>SUM(M564:P564)</f>
        <v>2</v>
      </c>
      <c r="R564" s="212">
        <v>550000</v>
      </c>
      <c r="S564" s="202"/>
      <c r="T564" s="202">
        <f>M564*R564</f>
        <v>550000</v>
      </c>
      <c r="U564" s="202"/>
      <c r="V564" s="202"/>
      <c r="W564" s="202"/>
      <c r="X564" s="202">
        <f t="shared" ref="X564" si="190">SUM(S564:W564)</f>
        <v>550000</v>
      </c>
      <c r="Y564" s="180"/>
      <c r="Z564" s="203" t="str">
        <f>IF(Y564&gt;0,INDEX([17]KPI!$B$2:$B$61, MATCH(Y564,[17]KPI!$A$2:$A$61, 0)),"Enter KPI Reference No. to the left")</f>
        <v>Enter KPI Reference No. to the left</v>
      </c>
      <c r="AA564" s="180" t="s">
        <v>3285</v>
      </c>
      <c r="AB564" s="213" t="s">
        <v>3124</v>
      </c>
      <c r="AC564" s="137"/>
    </row>
    <row r="565" spans="1:29" ht="72" x14ac:dyDescent="0.2">
      <c r="A565" s="177">
        <v>563</v>
      </c>
      <c r="B565" s="129">
        <v>2</v>
      </c>
      <c r="C565" s="178" t="str">
        <f>IF(COUNTIF(Components!$E$4:$E$989,B565)&gt;0,INDEX(Components!$G$4:$G$989, MATCH(B565,Components!$E$4:$E$989, 0)),"Enter valid code to the left")</f>
        <v>General education quality</v>
      </c>
      <c r="D565" s="129">
        <v>5</v>
      </c>
      <c r="E565" s="178" t="str">
        <f t="array" ref="E565">IF(COUNTIFS(Components!$F$4:$F$989,D565,Components!$B$4:$B$989,B565)&gt;0,INDEX(Components!$G$4:$G$989, MATCH(B565&amp;D565,Components!$B$4:$B$989&amp;Components!$F$4:$F$989,0),0),"Enter the component code on the left")</f>
        <v>quality assurance</v>
      </c>
      <c r="F565" s="129">
        <v>3</v>
      </c>
      <c r="G565" s="178" t="str">
        <f t="array" ref="G565">IF(COUNTIFS(Components!$H$4:$H$989,F565, Components!$C$4:$C$989,D565,Components!$B$4:$B$989,B565)&gt;0,INDEX(Components!$I$4:$I$989, MATCH(B565&amp;D565&amp;F565,Components!$B$4:$B$989&amp;Components!$C$4:$C$989&amp;Components!$H$4:$H$989,0),0),"")</f>
        <v>assessment and examinations</v>
      </c>
      <c r="H565" s="201" t="s">
        <v>3140</v>
      </c>
      <c r="I565" s="201" t="s">
        <v>3184</v>
      </c>
      <c r="J565" s="141" t="s">
        <v>3196</v>
      </c>
      <c r="K565" s="141" t="s">
        <v>3234</v>
      </c>
      <c r="L565" s="181"/>
      <c r="M565" s="181">
        <v>1</v>
      </c>
      <c r="N565" s="181">
        <v>1</v>
      </c>
      <c r="O565" s="181">
        <v>1</v>
      </c>
      <c r="P565" s="181">
        <v>1</v>
      </c>
      <c r="Q565" s="202">
        <f t="shared" ref="Q565" si="191">SUM(M565:P565)</f>
        <v>4</v>
      </c>
      <c r="R565" s="212">
        <v>880000</v>
      </c>
      <c r="S565" s="202">
        <f>L565*$R565</f>
        <v>0</v>
      </c>
      <c r="T565" s="202">
        <f>M565*$R565</f>
        <v>880000</v>
      </c>
      <c r="U565" s="202">
        <f t="shared" ref="U565" si="192">N565*$R565</f>
        <v>880000</v>
      </c>
      <c r="V565" s="202">
        <f t="shared" ref="V565" si="193">O565*$R565</f>
        <v>880000</v>
      </c>
      <c r="W565" s="202">
        <f t="shared" ref="W565" si="194">P565*$R565</f>
        <v>880000</v>
      </c>
      <c r="X565" s="202">
        <f t="shared" ref="X565" si="195">Q565*$R565</f>
        <v>3520000</v>
      </c>
      <c r="Y565" s="180"/>
      <c r="Z565" s="203" t="str">
        <f>IF(Y565&gt;0,INDEX([17]KPI!$B$2:$B$61, MATCH(Y565,[17]KPI!$A$2:$A$61, 0)),"Enter KPI Reference No. to the left")</f>
        <v>Enter KPI Reference No. to the left</v>
      </c>
      <c r="AA565" s="180" t="s">
        <v>3285</v>
      </c>
      <c r="AB565" s="213" t="s">
        <v>3124</v>
      </c>
      <c r="AC565" s="137"/>
    </row>
  </sheetData>
  <mergeCells count="3">
    <mergeCell ref="L1:P1"/>
    <mergeCell ref="S1:W1"/>
    <mergeCell ref="B2:G2"/>
  </mergeCells>
  <dataValidations count="4">
    <dataValidation type="list" allowBlank="1" showInputMessage="1" showErrorMessage="1" sqref="F3:F565" xr:uid="{00000000-0002-0000-0200-000000000000}">
      <formula1>Sub_Component</formula1>
    </dataValidation>
    <dataValidation type="list" allowBlank="1" showInputMessage="1" showErrorMessage="1" sqref="D3:D565" xr:uid="{00000000-0002-0000-0200-000001000000}">
      <formula1>Component</formula1>
    </dataValidation>
    <dataValidation type="list" allowBlank="1" showInputMessage="1" showErrorMessage="1" sqref="B3:B565" xr:uid="{00000000-0002-0000-0200-000002000000}">
      <formula1>Priority_Programme</formula1>
    </dataValidation>
    <dataValidation type="list" allowBlank="1" showInputMessage="1" showErrorMessage="1" sqref="Y3:Y565" xr:uid="{00000000-0002-0000-0200-000003000000}">
      <formula1>KPI</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70"/>
  <sheetViews>
    <sheetView tabSelected="1" zoomScaleNormal="100" workbookViewId="0">
      <pane ySplit="2" topLeftCell="A3" activePane="bottomLeft" state="frozen"/>
      <selection pane="bottomLeft" activeCell="AA16" sqref="AA16"/>
    </sheetView>
  </sheetViews>
  <sheetFormatPr defaultRowHeight="11.25" x14ac:dyDescent="0.2"/>
  <cols>
    <col min="1" max="1" width="10" style="1" customWidth="1"/>
    <col min="2" max="2" width="12.5" style="52" customWidth="1"/>
    <col min="3" max="3" width="15.83203125" style="1" customWidth="1"/>
    <col min="4" max="4" width="13" style="52" customWidth="1"/>
    <col min="5" max="5" width="18.6640625" style="1" customWidth="1"/>
    <col min="6" max="6" width="12.83203125" style="52" customWidth="1"/>
    <col min="7" max="7" width="16.6640625" style="1" customWidth="1"/>
    <col min="8" max="8" width="38.83203125" style="1" customWidth="1"/>
    <col min="9" max="9" width="47.6640625" style="1" customWidth="1"/>
    <col min="10" max="10" width="20.5" style="1" customWidth="1"/>
    <col min="11" max="11" width="17.5" style="1" customWidth="1"/>
    <col min="12" max="16" width="10.5" style="53" bestFit="1" customWidth="1"/>
    <col min="17" max="17" width="21.5" style="1" bestFit="1" customWidth="1"/>
    <col min="18" max="18" width="9.6640625" style="53" bestFit="1" customWidth="1"/>
    <col min="19" max="19" width="15.5" style="1" customWidth="1"/>
    <col min="20" max="20" width="14.83203125" style="1" customWidth="1"/>
    <col min="21" max="21" width="16.5" style="1" customWidth="1"/>
    <col min="22" max="22" width="14.83203125" style="1" customWidth="1"/>
    <col min="23" max="23" width="15.6640625" style="1" customWidth="1"/>
    <col min="24" max="24" width="20.6640625" style="1" customWidth="1"/>
    <col min="25" max="25" width="16.6640625" style="52" customWidth="1"/>
    <col min="26" max="26" width="24.5" style="1" customWidth="1"/>
    <col min="27" max="27" width="14.5" style="52" bestFit="1" customWidth="1"/>
    <col min="28" max="28" width="18.5" style="5" bestFit="1" customWidth="1"/>
    <col min="29" max="29" width="26" style="5" customWidth="1"/>
    <col min="30" max="16384" width="9.33203125" style="1"/>
  </cols>
  <sheetData>
    <row r="1" spans="1:30" s="231" customFormat="1" ht="78.75" customHeight="1" x14ac:dyDescent="0.2">
      <c r="A1" s="117" t="s">
        <v>319</v>
      </c>
      <c r="B1" s="122" t="s">
        <v>758</v>
      </c>
      <c r="C1" s="117" t="s">
        <v>757</v>
      </c>
      <c r="D1" s="122" t="s">
        <v>686</v>
      </c>
      <c r="E1" s="117" t="s">
        <v>685</v>
      </c>
      <c r="F1" s="122" t="s">
        <v>702</v>
      </c>
      <c r="G1" s="117" t="s">
        <v>703</v>
      </c>
      <c r="H1" s="172" t="s">
        <v>777</v>
      </c>
      <c r="I1" s="116" t="s">
        <v>0</v>
      </c>
      <c r="J1" s="172" t="s">
        <v>887</v>
      </c>
      <c r="K1" s="172" t="s">
        <v>684</v>
      </c>
      <c r="L1" s="308" t="s">
        <v>678</v>
      </c>
      <c r="M1" s="309"/>
      <c r="N1" s="309"/>
      <c r="O1" s="309"/>
      <c r="P1" s="310"/>
      <c r="Q1" s="117" t="s">
        <v>679</v>
      </c>
      <c r="R1" s="116" t="s">
        <v>680</v>
      </c>
      <c r="S1" s="311" t="s">
        <v>682</v>
      </c>
      <c r="T1" s="312"/>
      <c r="U1" s="312"/>
      <c r="V1" s="312"/>
      <c r="W1" s="313"/>
      <c r="X1" s="117" t="s">
        <v>681</v>
      </c>
      <c r="Y1" s="122" t="s">
        <v>683</v>
      </c>
      <c r="Z1" s="117" t="s">
        <v>675</v>
      </c>
      <c r="AA1" s="122" t="s">
        <v>676</v>
      </c>
      <c r="AB1" s="6" t="s">
        <v>677</v>
      </c>
      <c r="AC1" s="6" t="s">
        <v>320</v>
      </c>
      <c r="AD1" s="249"/>
    </row>
    <row r="2" spans="1:30" s="231" customFormat="1" ht="15.75" customHeight="1" x14ac:dyDescent="0.2">
      <c r="A2" s="173"/>
      <c r="B2" s="314" t="s">
        <v>704</v>
      </c>
      <c r="C2" s="315"/>
      <c r="D2" s="315"/>
      <c r="E2" s="315"/>
      <c r="F2" s="315"/>
      <c r="G2" s="316"/>
      <c r="H2" s="174"/>
      <c r="I2" s="174"/>
      <c r="J2" s="174"/>
      <c r="K2" s="174"/>
      <c r="L2" s="174" t="s">
        <v>321</v>
      </c>
      <c r="M2" s="174" t="s">
        <v>324</v>
      </c>
      <c r="N2" s="174" t="s">
        <v>325</v>
      </c>
      <c r="O2" s="174" t="s">
        <v>326</v>
      </c>
      <c r="P2" s="174" t="s">
        <v>327</v>
      </c>
      <c r="Q2" s="175"/>
      <c r="R2" s="174"/>
      <c r="S2" s="175" t="s">
        <v>321</v>
      </c>
      <c r="T2" s="175" t="s">
        <v>324</v>
      </c>
      <c r="U2" s="175" t="s">
        <v>325</v>
      </c>
      <c r="V2" s="175" t="s">
        <v>326</v>
      </c>
      <c r="W2" s="175" t="s">
        <v>327</v>
      </c>
      <c r="X2" s="175"/>
      <c r="Y2" s="176"/>
      <c r="Z2" s="175"/>
      <c r="AA2" s="176"/>
      <c r="AB2" s="6"/>
      <c r="AC2" s="6"/>
      <c r="AD2" s="249"/>
    </row>
    <row r="3" spans="1:30" ht="60" x14ac:dyDescent="0.2">
      <c r="A3" s="177">
        <v>1</v>
      </c>
      <c r="B3" s="140">
        <v>3</v>
      </c>
      <c r="C3" s="178" t="str">
        <f>IF(COUNTIF(Components!$E$4:$E$989,B3)&gt;0,INDEX(Components!$G$4:$G$989, MATCH(B3,Components!$E$4:$E$989, 0)),"Enter valid code to the left")</f>
        <v>General education access, equity, internal efficiency</v>
      </c>
      <c r="D3" s="140">
        <v>1</v>
      </c>
      <c r="E3" s="178" t="str">
        <f t="array" ref="E3">IF(COUNTIFS(Components!$F$4:$F$989,D3,Components!$B$4:$B$989,B3)&gt;0,INDEX(Components!$G$4:$G$989, MATCH(B3&amp;D3,Components!$B$4:$B$989&amp;Components!$F$4:$F$989,0),0),"Enter the component code on the left")</f>
        <v>pre-primary</v>
      </c>
      <c r="F3" s="140"/>
      <c r="G3" s="178" t="str">
        <f t="array" ref="G3">IF(COUNTIFS(Components!$H$4:$H$989,F3, Components!$C$4:$C$989,D3,Components!$B$4:$B$989,B3)&gt;0,INDEX(Components!$I$4:$I$989, MATCH(B3&amp;D3&amp;F3,Components!$B$4:$B$989&amp;Components!$C$4:$C$989&amp;Components!$H$4:$H$989,0),0),"")</f>
        <v/>
      </c>
      <c r="H3" s="141" t="s">
        <v>2333</v>
      </c>
      <c r="I3" s="138" t="s">
        <v>2334</v>
      </c>
      <c r="J3" s="141" t="s">
        <v>2335</v>
      </c>
      <c r="K3" s="141" t="s">
        <v>2336</v>
      </c>
      <c r="L3" s="181">
        <v>60</v>
      </c>
      <c r="M3" s="181"/>
      <c r="N3" s="181"/>
      <c r="O3" s="181"/>
      <c r="P3" s="181"/>
      <c r="Q3" s="202">
        <f t="shared" ref="Q3:Q33" si="0">L3+M3+N3+O3+P3</f>
        <v>60</v>
      </c>
      <c r="R3" s="206">
        <v>4256</v>
      </c>
      <c r="S3" s="202">
        <f t="shared" ref="S3:W45" si="1">L3*$R3</f>
        <v>255360</v>
      </c>
      <c r="T3" s="202">
        <f t="shared" si="1"/>
        <v>0</v>
      </c>
      <c r="U3" s="202">
        <f t="shared" si="1"/>
        <v>0</v>
      </c>
      <c r="V3" s="202">
        <f t="shared" si="1"/>
        <v>0</v>
      </c>
      <c r="W3" s="202">
        <f t="shared" si="1"/>
        <v>0</v>
      </c>
      <c r="X3" s="202">
        <f t="shared" ref="X3:X36" si="2">S3+T3+U3+V3+W3</f>
        <v>255360</v>
      </c>
      <c r="Y3" s="180">
        <v>2.1</v>
      </c>
      <c r="Z3" s="203" t="str">
        <f>IF(Y3&gt;0,INDEX([6]KPI!$B$2:$B$61, MATCH(Y3,[6]KPI!$A$2:$A$61, 0)),"Enter KPI Reference No. to the left")</f>
        <v>Pre-primary GER</v>
      </c>
      <c r="AA3" s="180" t="s">
        <v>3328</v>
      </c>
      <c r="AB3" s="213" t="s">
        <v>3311</v>
      </c>
      <c r="AC3" s="213"/>
    </row>
    <row r="4" spans="1:30" ht="72" x14ac:dyDescent="0.2">
      <c r="A4" s="177">
        <v>2</v>
      </c>
      <c r="B4" s="140">
        <v>3</v>
      </c>
      <c r="C4" s="178" t="str">
        <f>IF(COUNTIF(Components!$E$4:$E$989,B4)&gt;0,INDEX(Components!$G$4:$G$989, MATCH(B4,Components!$E$4:$E$989, 0)),"Enter valid code to the left")</f>
        <v>General education access, equity, internal efficiency</v>
      </c>
      <c r="D4" s="140">
        <v>1</v>
      </c>
      <c r="E4" s="178" t="str">
        <f t="array" ref="E4">IF(COUNTIFS(Components!$F$4:$F$989,D4,Components!$B$4:$B$989,B4)&gt;0,INDEX(Components!$G$4:$G$989, MATCH(B4&amp;D4,Components!$B$4:$B$989&amp;Components!$F$4:$F$989,0),0),"Enter the component code on the left")</f>
        <v>pre-primary</v>
      </c>
      <c r="F4" s="140"/>
      <c r="G4" s="178" t="str">
        <f t="array" ref="G4">IF(COUNTIFS(Components!$H$4:$H$989,F4, Components!$C$4:$C$989,D4,Components!$B$4:$B$989,B4)&gt;0,INDEX(Components!$I$4:$I$989, MATCH(B4&amp;D4&amp;F4,Components!$B$4:$B$989&amp;Components!$C$4:$C$989&amp;Components!$H$4:$H$989,0),0),"")</f>
        <v/>
      </c>
      <c r="H4" s="141" t="s">
        <v>2333</v>
      </c>
      <c r="I4" s="138" t="s">
        <v>2337</v>
      </c>
      <c r="J4" s="141" t="s">
        <v>2338</v>
      </c>
      <c r="K4" s="141" t="s">
        <v>2339</v>
      </c>
      <c r="L4" s="181">
        <v>5035</v>
      </c>
      <c r="M4" s="181">
        <v>3777</v>
      </c>
      <c r="N4" s="181">
        <v>3777</v>
      </c>
      <c r="O4" s="181">
        <v>3776</v>
      </c>
      <c r="P4" s="181">
        <v>3776</v>
      </c>
      <c r="Q4" s="202">
        <f t="shared" si="0"/>
        <v>20141</v>
      </c>
      <c r="R4" s="206">
        <v>23010</v>
      </c>
      <c r="S4" s="202">
        <f t="shared" si="1"/>
        <v>115855350</v>
      </c>
      <c r="T4" s="202">
        <f t="shared" si="1"/>
        <v>86908770</v>
      </c>
      <c r="U4" s="202">
        <f t="shared" si="1"/>
        <v>86908770</v>
      </c>
      <c r="V4" s="202">
        <f t="shared" si="1"/>
        <v>86885760</v>
      </c>
      <c r="W4" s="202">
        <f t="shared" si="1"/>
        <v>86885760</v>
      </c>
      <c r="X4" s="202">
        <f t="shared" si="2"/>
        <v>463444410</v>
      </c>
      <c r="Y4" s="180">
        <v>2.1</v>
      </c>
      <c r="Z4" s="203" t="str">
        <f>IF(Y4&gt;0,INDEX([6]KPI!$B$2:$B$61, MATCH(Y4,[6]KPI!$A$2:$A$61, 0)),"Enter KPI Reference No. to the left")</f>
        <v>Pre-primary GER</v>
      </c>
      <c r="AA4" s="180" t="s">
        <v>3343</v>
      </c>
      <c r="AB4" s="213" t="s">
        <v>3336</v>
      </c>
      <c r="AC4" s="213"/>
    </row>
    <row r="5" spans="1:30" ht="60" x14ac:dyDescent="0.2">
      <c r="A5" s="177">
        <v>3</v>
      </c>
      <c r="B5" s="140">
        <v>3</v>
      </c>
      <c r="C5" s="178" t="str">
        <f>IF(COUNTIF(Components!$E$4:$E$989,B5)&gt;0,INDEX(Components!$G$4:$G$989, MATCH(B5,Components!$E$4:$E$989, 0)),"Enter valid code to the left")</f>
        <v>General education access, equity, internal efficiency</v>
      </c>
      <c r="D5" s="140">
        <v>1</v>
      </c>
      <c r="E5" s="178" t="str">
        <f t="array" ref="E5">IF(COUNTIFS(Components!$F$4:$F$989,D5,Components!$B$4:$B$989,B5)&gt;0,INDEX(Components!$G$4:$G$989, MATCH(B5&amp;D5,Components!$B$4:$B$989&amp;Components!$F$4:$F$989,0),0),"Enter the component code on the left")</f>
        <v>pre-primary</v>
      </c>
      <c r="F5" s="140"/>
      <c r="G5" s="178" t="str">
        <f t="array" ref="G5">IF(COUNTIFS(Components!$H$4:$H$989,F5, Components!$C$4:$C$989,D5,Components!$B$4:$B$989,B5)&gt;0,INDEX(Components!$I$4:$I$989, MATCH(B5&amp;D5&amp;F5,Components!$B$4:$B$989&amp;Components!$C$4:$C$989&amp;Components!$H$4:$H$989,0),0),"")</f>
        <v/>
      </c>
      <c r="H5" s="141" t="s">
        <v>2333</v>
      </c>
      <c r="I5" s="138" t="s">
        <v>2340</v>
      </c>
      <c r="J5" s="141" t="s">
        <v>2335</v>
      </c>
      <c r="K5" s="141" t="s">
        <v>2068</v>
      </c>
      <c r="L5" s="181"/>
      <c r="M5" s="181">
        <v>70</v>
      </c>
      <c r="N5" s="181"/>
      <c r="O5" s="181"/>
      <c r="P5" s="181"/>
      <c r="Q5" s="202">
        <f t="shared" si="0"/>
        <v>70</v>
      </c>
      <c r="R5" s="206">
        <v>4256</v>
      </c>
      <c r="S5" s="202">
        <f t="shared" si="1"/>
        <v>0</v>
      </c>
      <c r="T5" s="202">
        <f t="shared" si="1"/>
        <v>297920</v>
      </c>
      <c r="U5" s="202">
        <f t="shared" si="1"/>
        <v>0</v>
      </c>
      <c r="V5" s="202">
        <f t="shared" si="1"/>
        <v>0</v>
      </c>
      <c r="W5" s="202">
        <f t="shared" si="1"/>
        <v>0</v>
      </c>
      <c r="X5" s="202">
        <f t="shared" si="2"/>
        <v>297920</v>
      </c>
      <c r="Y5" s="180">
        <v>2.1</v>
      </c>
      <c r="Z5" s="203" t="str">
        <f>IF(Y5&gt;0,INDEX([6]KPI!$B$2:$B$61, MATCH(Y5,[6]KPI!$A$2:$A$61, 0)),"Enter KPI Reference No. to the left")</f>
        <v>Pre-primary GER</v>
      </c>
      <c r="AA5" s="180" t="s">
        <v>1032</v>
      </c>
      <c r="AB5" s="213" t="s">
        <v>3311</v>
      </c>
      <c r="AC5" s="213"/>
    </row>
    <row r="6" spans="1:30" ht="60" x14ac:dyDescent="0.2">
      <c r="A6" s="177">
        <v>4</v>
      </c>
      <c r="B6" s="140">
        <v>3</v>
      </c>
      <c r="C6" s="178" t="str">
        <f>IF(COUNTIF(Components!$E$4:$E$989,B6)&gt;0,INDEX(Components!$G$4:$G$989, MATCH(B6,Components!$E$4:$E$989, 0)),"Enter valid code to the left")</f>
        <v>General education access, equity, internal efficiency</v>
      </c>
      <c r="D6" s="140">
        <v>1</v>
      </c>
      <c r="E6" s="178" t="str">
        <f t="array" ref="E6">IF(COUNTIFS(Components!$F$4:$F$989,D6,Components!$B$4:$B$989,B6)&gt;0,INDEX(Components!$G$4:$G$989, MATCH(B6&amp;D6,Components!$B$4:$B$989&amp;Components!$F$4:$F$989,0),0),"Enter the component code on the left")</f>
        <v>pre-primary</v>
      </c>
      <c r="F6" s="140"/>
      <c r="G6" s="178" t="str">
        <f t="array" ref="G6">IF(COUNTIFS(Components!$H$4:$H$989,F6, Components!$C$4:$C$989,D6,Components!$B$4:$B$989,B6)&gt;0,INDEX(Components!$I$4:$I$989, MATCH(B6&amp;D6&amp;F6,Components!$B$4:$B$989&amp;Components!$C$4:$C$989&amp;Components!$H$4:$H$989,0),0),"")</f>
        <v/>
      </c>
      <c r="H6" s="141" t="s">
        <v>2333</v>
      </c>
      <c r="I6" s="138" t="s">
        <v>2341</v>
      </c>
      <c r="J6" s="141" t="s">
        <v>2335</v>
      </c>
      <c r="K6" s="141" t="s">
        <v>2068</v>
      </c>
      <c r="L6" s="181">
        <v>60</v>
      </c>
      <c r="M6" s="181">
        <v>60</v>
      </c>
      <c r="N6" s="181">
        <v>60</v>
      </c>
      <c r="O6" s="181">
        <v>60</v>
      </c>
      <c r="P6" s="181">
        <v>60</v>
      </c>
      <c r="Q6" s="202">
        <f t="shared" si="0"/>
        <v>300</v>
      </c>
      <c r="R6" s="206">
        <v>4256</v>
      </c>
      <c r="S6" s="202">
        <f t="shared" si="1"/>
        <v>255360</v>
      </c>
      <c r="T6" s="202">
        <f t="shared" si="1"/>
        <v>255360</v>
      </c>
      <c r="U6" s="202">
        <f t="shared" si="1"/>
        <v>255360</v>
      </c>
      <c r="V6" s="202">
        <f t="shared" si="1"/>
        <v>255360</v>
      </c>
      <c r="W6" s="202">
        <f t="shared" si="1"/>
        <v>255360</v>
      </c>
      <c r="X6" s="202">
        <f t="shared" si="2"/>
        <v>1276800</v>
      </c>
      <c r="Y6" s="180" t="s">
        <v>643</v>
      </c>
      <c r="Z6" s="203" t="str">
        <f>IF(Y6&gt;0,INDEX([6]KPI!$B$2:$B$61, MATCH(Y6,[6]KPI!$A$2:$A$61, 0)),"Enter KPI Reference No. to the left")</f>
        <v>Pre-primary teachers holding the ECCE diploma</v>
      </c>
      <c r="AA6" s="180" t="s">
        <v>1032</v>
      </c>
      <c r="AB6" s="213" t="s">
        <v>1121</v>
      </c>
      <c r="AC6" s="213"/>
    </row>
    <row r="7" spans="1:30" ht="60" x14ac:dyDescent="0.2">
      <c r="A7" s="177">
        <v>5</v>
      </c>
      <c r="B7" s="140">
        <v>3</v>
      </c>
      <c r="C7" s="178" t="str">
        <f>IF(COUNTIF(Components!$E$4:$E$989,B7)&gt;0,INDEX(Components!$G$4:$G$989, MATCH(B7,Components!$E$4:$E$989, 0)),"Enter valid code to the left")</f>
        <v>General education access, equity, internal efficiency</v>
      </c>
      <c r="D7" s="140">
        <v>1</v>
      </c>
      <c r="E7" s="178" t="str">
        <f t="array" ref="E7">IF(COUNTIFS(Components!$F$4:$F$989,D7,Components!$B$4:$B$989,B7)&gt;0,INDEX(Components!$G$4:$G$989, MATCH(B7&amp;D7,Components!$B$4:$B$989&amp;Components!$F$4:$F$989,0),0),"Enter the component code on the left")</f>
        <v>pre-primary</v>
      </c>
      <c r="F7" s="140"/>
      <c r="G7" s="178" t="str">
        <f t="array" ref="G7">IF(COUNTIFS(Components!$H$4:$H$989,F7, Components!$C$4:$C$989,D7,Components!$B$4:$B$989,B7)&gt;0,INDEX(Components!$I$4:$I$989, MATCH(B7&amp;D7&amp;F7,Components!$B$4:$B$989&amp;Components!$C$4:$C$989&amp;Components!$H$4:$H$989,0),0),"")</f>
        <v/>
      </c>
      <c r="H7" s="141" t="s">
        <v>2333</v>
      </c>
      <c r="I7" s="138" t="s">
        <v>2342</v>
      </c>
      <c r="J7" s="141" t="s">
        <v>2335</v>
      </c>
      <c r="K7" s="141" t="s">
        <v>2068</v>
      </c>
      <c r="L7" s="181"/>
      <c r="M7" s="181">
        <v>50</v>
      </c>
      <c r="N7" s="181"/>
      <c r="O7" s="181"/>
      <c r="P7" s="181"/>
      <c r="Q7" s="202">
        <f t="shared" si="0"/>
        <v>50</v>
      </c>
      <c r="R7" s="206">
        <v>4256</v>
      </c>
      <c r="S7" s="202">
        <f t="shared" si="1"/>
        <v>0</v>
      </c>
      <c r="T7" s="202">
        <f t="shared" si="1"/>
        <v>212800</v>
      </c>
      <c r="U7" s="202">
        <f t="shared" si="1"/>
        <v>0</v>
      </c>
      <c r="V7" s="202">
        <f t="shared" si="1"/>
        <v>0</v>
      </c>
      <c r="W7" s="202">
        <f t="shared" si="1"/>
        <v>0</v>
      </c>
      <c r="X7" s="202">
        <f t="shared" si="2"/>
        <v>212800</v>
      </c>
      <c r="Y7" s="180">
        <v>2.1</v>
      </c>
      <c r="Z7" s="203" t="str">
        <f>IF(Y7&gt;0,INDEX([6]KPI!$B$2:$B$61, MATCH(Y7,[6]KPI!$A$2:$A$61, 0)),"Enter KPI Reference No. to the left")</f>
        <v>Pre-primary GER</v>
      </c>
      <c r="AA7" s="180" t="s">
        <v>1032</v>
      </c>
      <c r="AB7" s="213" t="s">
        <v>3311</v>
      </c>
      <c r="AC7" s="213"/>
    </row>
    <row r="8" spans="1:30" ht="60" x14ac:dyDescent="0.2">
      <c r="A8" s="177">
        <v>6</v>
      </c>
      <c r="B8" s="140">
        <v>3</v>
      </c>
      <c r="C8" s="178" t="str">
        <f>IF(COUNTIF(Components!$E$4:$E$989,B8)&gt;0,INDEX(Components!$G$4:$G$989, MATCH(B8,Components!$E$4:$E$989, 0)),"Enter valid code to the left")</f>
        <v>General education access, equity, internal efficiency</v>
      </c>
      <c r="D8" s="140">
        <v>1</v>
      </c>
      <c r="E8" s="178" t="str">
        <f t="array" ref="E8">IF(COUNTIFS(Components!$F$4:$F$989,D8,Components!$B$4:$B$989,B8)&gt;0,INDEX(Components!$G$4:$G$989, MATCH(B8&amp;D8,Components!$B$4:$B$989&amp;Components!$F$4:$F$989,0),0),"Enter the component code on the left")</f>
        <v>pre-primary</v>
      </c>
      <c r="F8" s="140"/>
      <c r="G8" s="178" t="str">
        <f t="array" ref="G8">IF(COUNTIFS(Components!$H$4:$H$989,F8, Components!$C$4:$C$989,D8,Components!$B$4:$B$989,B8)&gt;0,INDEX(Components!$I$4:$I$989, MATCH(B8&amp;D8&amp;F8,Components!$B$4:$B$989&amp;Components!$C$4:$C$989&amp;Components!$H$4:$H$989,0),0),"")</f>
        <v/>
      </c>
      <c r="H8" s="141" t="s">
        <v>2333</v>
      </c>
      <c r="I8" s="138" t="s">
        <v>2343</v>
      </c>
      <c r="J8" s="141" t="s">
        <v>2344</v>
      </c>
      <c r="K8" s="141" t="s">
        <v>2068</v>
      </c>
      <c r="L8" s="181"/>
      <c r="M8" s="181">
        <v>65</v>
      </c>
      <c r="N8" s="181"/>
      <c r="O8" s="181"/>
      <c r="P8" s="181"/>
      <c r="Q8" s="202">
        <f t="shared" si="0"/>
        <v>65</v>
      </c>
      <c r="R8" s="206">
        <v>4256</v>
      </c>
      <c r="S8" s="202">
        <f t="shared" si="1"/>
        <v>0</v>
      </c>
      <c r="T8" s="202">
        <f t="shared" si="1"/>
        <v>276640</v>
      </c>
      <c r="U8" s="202">
        <f t="shared" si="1"/>
        <v>0</v>
      </c>
      <c r="V8" s="202">
        <f t="shared" si="1"/>
        <v>0</v>
      </c>
      <c r="W8" s="202">
        <f t="shared" si="1"/>
        <v>0</v>
      </c>
      <c r="X8" s="202">
        <f t="shared" si="2"/>
        <v>276640</v>
      </c>
      <c r="Y8" s="180" t="s">
        <v>636</v>
      </c>
      <c r="Z8" s="203" t="str">
        <f>IF(Y8&gt;0,INDEX([6]KPI!$B$2:$B$61, MATCH(Y8,[6]KPI!$A$2:$A$61, 0)),"Enter KPI Reference No. to the left")</f>
        <v>Grade 1 dropout rate</v>
      </c>
      <c r="AA8" s="180" t="s">
        <v>3328</v>
      </c>
      <c r="AB8" s="213" t="s">
        <v>3311</v>
      </c>
      <c r="AC8" s="213"/>
    </row>
    <row r="9" spans="1:30" ht="60" x14ac:dyDescent="0.2">
      <c r="A9" s="177">
        <v>7</v>
      </c>
      <c r="B9" s="140">
        <v>3</v>
      </c>
      <c r="C9" s="178" t="str">
        <f>IF(COUNTIF(Components!$E$4:$E$989,B9)&gt;0,INDEX(Components!$G$4:$G$989, MATCH(B9,Components!$E$4:$E$989, 0)),"Enter valid code to the left")</f>
        <v>General education access, equity, internal efficiency</v>
      </c>
      <c r="D9" s="140">
        <v>1</v>
      </c>
      <c r="E9" s="178" t="str">
        <f t="array" ref="E9">IF(COUNTIFS(Components!$F$4:$F$989,D9,Components!$B$4:$B$989,B9)&gt;0,INDEX(Components!$G$4:$G$989, MATCH(B9&amp;D9,Components!$B$4:$B$989&amp;Components!$F$4:$F$989,0),0),"Enter the component code on the left")</f>
        <v>pre-primary</v>
      </c>
      <c r="F9" s="140"/>
      <c r="G9" s="178" t="str">
        <f t="array" ref="G9">IF(COUNTIFS(Components!$H$4:$H$989,F9, Components!$C$4:$C$989,D9,Components!$B$4:$B$989,B9)&gt;0,INDEX(Components!$I$4:$I$989, MATCH(B9&amp;D9&amp;F9,Components!$B$4:$B$989&amp;Components!$C$4:$C$989&amp;Components!$H$4:$H$989,0),0),"")</f>
        <v/>
      </c>
      <c r="H9" s="141" t="s">
        <v>2333</v>
      </c>
      <c r="I9" s="138" t="s">
        <v>2345</v>
      </c>
      <c r="J9" s="141" t="s">
        <v>2344</v>
      </c>
      <c r="K9" s="141" t="s">
        <v>2068</v>
      </c>
      <c r="L9" s="181"/>
      <c r="M9" s="181">
        <v>660</v>
      </c>
      <c r="N9" s="181"/>
      <c r="O9" s="181"/>
      <c r="P9" s="181"/>
      <c r="Q9" s="202">
        <f t="shared" si="0"/>
        <v>660</v>
      </c>
      <c r="R9" s="206">
        <v>3845</v>
      </c>
      <c r="S9" s="202">
        <f t="shared" si="1"/>
        <v>0</v>
      </c>
      <c r="T9" s="202">
        <f t="shared" si="1"/>
        <v>2537700</v>
      </c>
      <c r="U9" s="202">
        <f t="shared" si="1"/>
        <v>0</v>
      </c>
      <c r="V9" s="202">
        <f t="shared" si="1"/>
        <v>0</v>
      </c>
      <c r="W9" s="202">
        <f t="shared" si="1"/>
        <v>0</v>
      </c>
      <c r="X9" s="202">
        <f t="shared" si="2"/>
        <v>2537700</v>
      </c>
      <c r="Y9" s="180" t="s">
        <v>636</v>
      </c>
      <c r="Z9" s="203" t="str">
        <f>IF(Y9&gt;0,INDEX([6]KPI!$B$2:$B$61, MATCH(Y9,[6]KPI!$A$2:$A$61, 0)),"Enter KPI Reference No. to the left")</f>
        <v>Grade 1 dropout rate</v>
      </c>
      <c r="AA9" s="180" t="s">
        <v>3328</v>
      </c>
      <c r="AB9" s="213" t="s">
        <v>769</v>
      </c>
      <c r="AC9" s="213" t="s">
        <v>2346</v>
      </c>
    </row>
    <row r="10" spans="1:30" ht="60" x14ac:dyDescent="0.2">
      <c r="A10" s="177">
        <v>8</v>
      </c>
      <c r="B10" s="140">
        <v>3</v>
      </c>
      <c r="C10" s="178" t="str">
        <f>IF(COUNTIF(Components!$E$4:$E$989,B10)&gt;0,INDEX(Components!$G$4:$G$989, MATCH(B10,Components!$E$4:$E$989, 0)),"Enter valid code to the left")</f>
        <v>General education access, equity, internal efficiency</v>
      </c>
      <c r="D10" s="140">
        <v>1</v>
      </c>
      <c r="E10" s="178" t="str">
        <f t="array" ref="E10">IF(COUNTIFS(Components!$F$4:$F$989,D10,Components!$B$4:$B$989,B10)&gt;0,INDEX(Components!$G$4:$G$989, MATCH(B10&amp;D10,Components!$B$4:$B$989&amp;Components!$F$4:$F$989,0),0),"Enter the component code on the left")</f>
        <v>pre-primary</v>
      </c>
      <c r="F10" s="140"/>
      <c r="G10" s="178" t="str">
        <f t="array" ref="G10">IF(COUNTIFS(Components!$H$4:$H$989,F10, Components!$C$4:$C$989,D10,Components!$B$4:$B$989,B10)&gt;0,INDEX(Components!$I$4:$I$989, MATCH(B10&amp;D10&amp;F10,Components!$B$4:$B$989&amp;Components!$C$4:$C$989&amp;Components!$H$4:$H$989,0),0),"")</f>
        <v/>
      </c>
      <c r="H10" s="141" t="s">
        <v>2333</v>
      </c>
      <c r="I10" s="138" t="s">
        <v>2347</v>
      </c>
      <c r="J10" s="141" t="s">
        <v>2344</v>
      </c>
      <c r="K10" s="141" t="s">
        <v>2068</v>
      </c>
      <c r="L10" s="181"/>
      <c r="M10" s="181">
        <v>7</v>
      </c>
      <c r="N10" s="181"/>
      <c r="O10" s="181"/>
      <c r="P10" s="181"/>
      <c r="Q10" s="202">
        <f t="shared" si="0"/>
        <v>7</v>
      </c>
      <c r="R10" s="206">
        <v>5000</v>
      </c>
      <c r="S10" s="202">
        <f t="shared" si="1"/>
        <v>0</v>
      </c>
      <c r="T10" s="202">
        <f t="shared" si="1"/>
        <v>35000</v>
      </c>
      <c r="U10" s="202">
        <f t="shared" si="1"/>
        <v>0</v>
      </c>
      <c r="V10" s="202">
        <f t="shared" si="1"/>
        <v>0</v>
      </c>
      <c r="W10" s="202">
        <f t="shared" si="1"/>
        <v>0</v>
      </c>
      <c r="X10" s="202">
        <f t="shared" si="2"/>
        <v>35000</v>
      </c>
      <c r="Y10" s="180" t="s">
        <v>636</v>
      </c>
      <c r="Z10" s="203" t="str">
        <f>IF(Y10&gt;0,INDEX([6]KPI!$B$2:$B$61, MATCH(Y10,[6]KPI!$A$2:$A$61, 0)),"Enter KPI Reference No. to the left")</f>
        <v>Grade 1 dropout rate</v>
      </c>
      <c r="AA10" s="180" t="s">
        <v>3328</v>
      </c>
      <c r="AB10" s="213" t="s">
        <v>769</v>
      </c>
      <c r="AC10" s="213" t="s">
        <v>2348</v>
      </c>
    </row>
    <row r="11" spans="1:30" ht="60" x14ac:dyDescent="0.2">
      <c r="A11" s="177">
        <v>9</v>
      </c>
      <c r="B11" s="140">
        <v>3</v>
      </c>
      <c r="C11" s="178" t="str">
        <f>IF(COUNTIF(Components!$E$4:$E$989,B11)&gt;0,INDEX(Components!$G$4:$G$989, MATCH(B11,Components!$E$4:$E$989, 0)),"Enter valid code to the left")</f>
        <v>General education access, equity, internal efficiency</v>
      </c>
      <c r="D11" s="140">
        <v>1</v>
      </c>
      <c r="E11" s="178" t="str">
        <f t="array" ref="E11">IF(COUNTIFS(Components!$F$4:$F$989,D11,Components!$B$4:$B$989,B11)&gt;0,INDEX(Components!$G$4:$G$989, MATCH(B11&amp;D11,Components!$B$4:$B$989&amp;Components!$F$4:$F$989,0),0),"Enter the component code on the left")</f>
        <v>pre-primary</v>
      </c>
      <c r="F11" s="140"/>
      <c r="G11" s="178" t="str">
        <f t="array" ref="G11">IF(COUNTIFS(Components!$H$4:$H$989,F11, Components!$C$4:$C$989,D11,Components!$B$4:$B$989,B11)&gt;0,INDEX(Components!$I$4:$I$989, MATCH(B11&amp;D11&amp;F11,Components!$B$4:$B$989&amp;Components!$C$4:$C$989&amp;Components!$H$4:$H$989,0),0),"")</f>
        <v/>
      </c>
      <c r="H11" s="141" t="s">
        <v>2333</v>
      </c>
      <c r="I11" s="138" t="s">
        <v>2349</v>
      </c>
      <c r="J11" s="141" t="s">
        <v>2344</v>
      </c>
      <c r="K11" s="141" t="s">
        <v>1498</v>
      </c>
      <c r="L11" s="181"/>
      <c r="M11" s="181"/>
      <c r="N11" s="181">
        <v>45000</v>
      </c>
      <c r="O11" s="181"/>
      <c r="P11" s="181"/>
      <c r="Q11" s="202">
        <f t="shared" si="0"/>
        <v>45000</v>
      </c>
      <c r="R11" s="206">
        <v>60</v>
      </c>
      <c r="S11" s="202">
        <f t="shared" si="1"/>
        <v>0</v>
      </c>
      <c r="T11" s="202">
        <f t="shared" si="1"/>
        <v>0</v>
      </c>
      <c r="U11" s="202">
        <f t="shared" si="1"/>
        <v>2700000</v>
      </c>
      <c r="V11" s="202">
        <f t="shared" si="1"/>
        <v>0</v>
      </c>
      <c r="W11" s="202">
        <f t="shared" si="1"/>
        <v>0</v>
      </c>
      <c r="X11" s="202">
        <f t="shared" si="2"/>
        <v>2700000</v>
      </c>
      <c r="Y11" s="180" t="s">
        <v>636</v>
      </c>
      <c r="Z11" s="203" t="str">
        <f>IF(Y11&gt;0,INDEX([6]KPI!$B$2:$B$61, MATCH(Y11,[6]KPI!$A$2:$A$61, 0)),"Enter KPI Reference No. to the left")</f>
        <v>Grade 1 dropout rate</v>
      </c>
      <c r="AA11" s="180" t="s">
        <v>3328</v>
      </c>
      <c r="AB11" s="213" t="s">
        <v>769</v>
      </c>
      <c r="AC11" s="213"/>
    </row>
    <row r="12" spans="1:30" ht="60" x14ac:dyDescent="0.2">
      <c r="A12" s="177">
        <v>10</v>
      </c>
      <c r="B12" s="140">
        <v>3</v>
      </c>
      <c r="C12" s="178" t="str">
        <f>IF(COUNTIF(Components!$E$4:$E$989,B12)&gt;0,INDEX(Components!$G$4:$G$989, MATCH(B12,Components!$E$4:$E$989, 0)),"Enter valid code to the left")</f>
        <v>General education access, equity, internal efficiency</v>
      </c>
      <c r="D12" s="140">
        <v>1</v>
      </c>
      <c r="E12" s="178" t="str">
        <f t="array" ref="E12">IF(COUNTIFS(Components!$F$4:$F$989,D12,Components!$B$4:$B$989,B12)&gt;0,INDEX(Components!$G$4:$G$989, MATCH(B12&amp;D12,Components!$B$4:$B$989&amp;Components!$F$4:$F$989,0),0),"Enter the component code on the left")</f>
        <v>pre-primary</v>
      </c>
      <c r="F12" s="140"/>
      <c r="G12" s="178" t="str">
        <f t="array" ref="G12">IF(COUNTIFS(Components!$H$4:$H$989,F12, Components!$C$4:$C$989,D12,Components!$B$4:$B$989,B12)&gt;0,INDEX(Components!$I$4:$I$989, MATCH(B12&amp;D12&amp;F12,Components!$B$4:$B$989&amp;Components!$C$4:$C$989&amp;Components!$H$4:$H$989,0),0),"")</f>
        <v/>
      </c>
      <c r="H12" s="141" t="s">
        <v>2333</v>
      </c>
      <c r="I12" s="138" t="s">
        <v>2350</v>
      </c>
      <c r="J12" s="141" t="s">
        <v>2335</v>
      </c>
      <c r="K12" s="141" t="s">
        <v>2351</v>
      </c>
      <c r="L12" s="181">
        <v>80</v>
      </c>
      <c r="M12" s="181">
        <v>80</v>
      </c>
      <c r="N12" s="181">
        <v>80</v>
      </c>
      <c r="O12" s="181">
        <v>80</v>
      </c>
      <c r="P12" s="181">
        <v>80</v>
      </c>
      <c r="Q12" s="202">
        <f t="shared" si="0"/>
        <v>400</v>
      </c>
      <c r="R12" s="206">
        <v>4256</v>
      </c>
      <c r="S12" s="202">
        <f t="shared" si="1"/>
        <v>340480</v>
      </c>
      <c r="T12" s="202">
        <f t="shared" si="1"/>
        <v>340480</v>
      </c>
      <c r="U12" s="202">
        <f t="shared" si="1"/>
        <v>340480</v>
      </c>
      <c r="V12" s="202">
        <f t="shared" si="1"/>
        <v>340480</v>
      </c>
      <c r="W12" s="202">
        <f t="shared" si="1"/>
        <v>340480</v>
      </c>
      <c r="X12" s="202">
        <f t="shared" si="2"/>
        <v>1702400</v>
      </c>
      <c r="Y12" s="180">
        <v>2.1</v>
      </c>
      <c r="Z12" s="203" t="str">
        <f>IF(Y12&gt;0,INDEX([6]KPI!$B$2:$B$61, MATCH(Y12,[6]KPI!$A$2:$A$61, 0)),"Enter KPI Reference No. to the left")</f>
        <v>Pre-primary GER</v>
      </c>
      <c r="AA12" s="180" t="s">
        <v>3328</v>
      </c>
      <c r="AB12" s="213" t="s">
        <v>3311</v>
      </c>
      <c r="AC12" s="213" t="s">
        <v>2352</v>
      </c>
    </row>
    <row r="13" spans="1:30" ht="60" x14ac:dyDescent="0.2">
      <c r="A13" s="177">
        <v>11</v>
      </c>
      <c r="B13" s="140">
        <v>3</v>
      </c>
      <c r="C13" s="178" t="str">
        <f>IF(COUNTIF(Components!$E$4:$E$989,B13)&gt;0,INDEX(Components!$G$4:$G$989, MATCH(B13,Components!$E$4:$E$989, 0)),"Enter valid code to the left")</f>
        <v>General education access, equity, internal efficiency</v>
      </c>
      <c r="D13" s="140">
        <v>1</v>
      </c>
      <c r="E13" s="178" t="str">
        <f t="array" ref="E13">IF(COUNTIFS(Components!$F$4:$F$989,D13,Components!$B$4:$B$989,B13)&gt;0,INDEX(Components!$G$4:$G$989, MATCH(B13&amp;D13,Components!$B$4:$B$989&amp;Components!$F$4:$F$989,0),0),"Enter the component code on the left")</f>
        <v>pre-primary</v>
      </c>
      <c r="F13" s="140"/>
      <c r="G13" s="178" t="str">
        <f t="array" ref="G13">IF(COUNTIFS(Components!$H$4:$H$989,F13, Components!$C$4:$C$989,D13,Components!$B$4:$B$989,B13)&gt;0,INDEX(Components!$I$4:$I$989, MATCH(B13&amp;D13&amp;F13,Components!$B$4:$B$989&amp;Components!$C$4:$C$989&amp;Components!$H$4:$H$989,0),0),"")</f>
        <v/>
      </c>
      <c r="H13" s="141" t="s">
        <v>2333</v>
      </c>
      <c r="I13" s="138" t="s">
        <v>2350</v>
      </c>
      <c r="J13" s="141" t="s">
        <v>2335</v>
      </c>
      <c r="K13" s="141" t="s">
        <v>1304</v>
      </c>
      <c r="L13" s="181">
        <v>1100</v>
      </c>
      <c r="M13" s="181">
        <v>1100</v>
      </c>
      <c r="N13" s="181">
        <v>1100</v>
      </c>
      <c r="O13" s="181">
        <v>1100</v>
      </c>
      <c r="P13" s="181">
        <v>1100</v>
      </c>
      <c r="Q13" s="202">
        <f t="shared" si="0"/>
        <v>5500</v>
      </c>
      <c r="R13" s="206">
        <v>3856</v>
      </c>
      <c r="S13" s="202">
        <f t="shared" si="1"/>
        <v>4241600</v>
      </c>
      <c r="T13" s="202">
        <f t="shared" si="1"/>
        <v>4241600</v>
      </c>
      <c r="U13" s="202">
        <f t="shared" si="1"/>
        <v>4241600</v>
      </c>
      <c r="V13" s="202">
        <f t="shared" si="1"/>
        <v>4241600</v>
      </c>
      <c r="W13" s="202">
        <f t="shared" si="1"/>
        <v>4241600</v>
      </c>
      <c r="X13" s="202">
        <f t="shared" si="2"/>
        <v>21208000</v>
      </c>
      <c r="Y13" s="180">
        <v>2.1</v>
      </c>
      <c r="Z13" s="203" t="str">
        <f>IF(Y13&gt;0,INDEX([6]KPI!$B$2:$B$61, MATCH(Y13,[6]KPI!$A$2:$A$61, 0)),"Enter KPI Reference No. to the left")</f>
        <v>Pre-primary GER</v>
      </c>
      <c r="AA13" s="247" t="s">
        <v>3337</v>
      </c>
      <c r="AB13" s="213" t="s">
        <v>769</v>
      </c>
      <c r="AC13" s="213" t="s">
        <v>2352</v>
      </c>
    </row>
    <row r="14" spans="1:30" ht="60" x14ac:dyDescent="0.2">
      <c r="A14" s="177">
        <v>12</v>
      </c>
      <c r="B14" s="140">
        <v>3</v>
      </c>
      <c r="C14" s="178" t="str">
        <f>IF(COUNTIF(Components!$E$4:$E$989,B14)&gt;0,INDEX(Components!$G$4:$G$989, MATCH(B14,Components!$E$4:$E$989, 0)),"Enter valid code to the left")</f>
        <v>General education access, equity, internal efficiency</v>
      </c>
      <c r="D14" s="140">
        <v>1</v>
      </c>
      <c r="E14" s="178" t="str">
        <f t="array" ref="E14">IF(COUNTIFS(Components!$F$4:$F$989,D14,Components!$B$4:$B$989,B14)&gt;0,INDEX(Components!$G$4:$G$989, MATCH(B14&amp;D14,Components!$B$4:$B$989&amp;Components!$F$4:$F$989,0),0),"Enter the component code on the left")</f>
        <v>pre-primary</v>
      </c>
      <c r="F14" s="140"/>
      <c r="G14" s="178" t="str">
        <f t="array" ref="G14">IF(COUNTIFS(Components!$H$4:$H$989,F14, Components!$C$4:$C$989,D14,Components!$B$4:$B$989,B14)&gt;0,INDEX(Components!$I$4:$I$989, MATCH(B14&amp;D14&amp;F14,Components!$B$4:$B$989&amp;Components!$C$4:$C$989&amp;Components!$H$4:$H$989,0),0),"")</f>
        <v/>
      </c>
      <c r="H14" s="141" t="s">
        <v>2333</v>
      </c>
      <c r="I14" s="138" t="s">
        <v>2353</v>
      </c>
      <c r="J14" s="141" t="s">
        <v>2335</v>
      </c>
      <c r="K14" s="141" t="s">
        <v>2354</v>
      </c>
      <c r="L14" s="181">
        <v>1</v>
      </c>
      <c r="M14" s="181"/>
      <c r="N14" s="181"/>
      <c r="O14" s="181"/>
      <c r="P14" s="181"/>
      <c r="Q14" s="202">
        <f t="shared" si="0"/>
        <v>1</v>
      </c>
      <c r="R14" s="206">
        <v>500000</v>
      </c>
      <c r="S14" s="202">
        <f t="shared" si="1"/>
        <v>500000</v>
      </c>
      <c r="T14" s="202">
        <f t="shared" si="1"/>
        <v>0</v>
      </c>
      <c r="U14" s="202">
        <f t="shared" si="1"/>
        <v>0</v>
      </c>
      <c r="V14" s="202">
        <f t="shared" si="1"/>
        <v>0</v>
      </c>
      <c r="W14" s="202">
        <f t="shared" si="1"/>
        <v>0</v>
      </c>
      <c r="X14" s="202">
        <f t="shared" si="2"/>
        <v>500000</v>
      </c>
      <c r="Y14" s="180">
        <v>2.1</v>
      </c>
      <c r="Z14" s="203" t="str">
        <f>IF(Y14&gt;0,INDEX([6]KPI!$B$2:$B$61, MATCH(Y14,[6]KPI!$A$2:$A$61, 0)),"Enter KPI Reference No. to the left")</f>
        <v>Pre-primary GER</v>
      </c>
      <c r="AA14" s="180" t="s">
        <v>3328</v>
      </c>
      <c r="AB14" s="213" t="s">
        <v>3311</v>
      </c>
      <c r="AC14" s="213"/>
    </row>
    <row r="15" spans="1:30" ht="60" x14ac:dyDescent="0.2">
      <c r="A15" s="177">
        <v>13</v>
      </c>
      <c r="B15" s="140">
        <v>3</v>
      </c>
      <c r="C15" s="178" t="str">
        <f>IF(COUNTIF(Components!$E$4:$E$989,B15)&gt;0,INDEX(Components!$G$4:$G$989, MATCH(B15,Components!$E$4:$E$989, 0)),"Enter valid code to the left")</f>
        <v>General education access, equity, internal efficiency</v>
      </c>
      <c r="D15" s="140">
        <v>1</v>
      </c>
      <c r="E15" s="178" t="str">
        <f t="array" ref="E15">IF(COUNTIFS(Components!$F$4:$F$989,D15,Components!$B$4:$B$989,B15)&gt;0,INDEX(Components!$G$4:$G$989, MATCH(B15&amp;D15,Components!$B$4:$B$989&amp;Components!$F$4:$F$989,0),0),"Enter the component code on the left")</f>
        <v>pre-primary</v>
      </c>
      <c r="F15" s="140"/>
      <c r="G15" s="178" t="str">
        <f t="array" ref="G15">IF(COUNTIFS(Components!$H$4:$H$989,F15, Components!$C$4:$C$989,D15,Components!$B$4:$B$989,B15)&gt;0,INDEX(Components!$I$4:$I$989, MATCH(B15&amp;D15&amp;F15,Components!$B$4:$B$989&amp;Components!$C$4:$C$989&amp;Components!$H$4:$H$989,0),0),"")</f>
        <v/>
      </c>
      <c r="H15" s="141" t="s">
        <v>2355</v>
      </c>
      <c r="I15" s="138" t="s">
        <v>2356</v>
      </c>
      <c r="J15" s="141" t="s">
        <v>2335</v>
      </c>
      <c r="K15" s="141" t="s">
        <v>2068</v>
      </c>
      <c r="L15" s="181"/>
      <c r="M15" s="181">
        <v>60</v>
      </c>
      <c r="N15" s="181"/>
      <c r="O15" s="181"/>
      <c r="P15" s="181"/>
      <c r="Q15" s="202">
        <f t="shared" si="0"/>
        <v>60</v>
      </c>
      <c r="R15" s="206">
        <v>4256</v>
      </c>
      <c r="S15" s="202">
        <f t="shared" si="1"/>
        <v>0</v>
      </c>
      <c r="T15" s="202">
        <f t="shared" si="1"/>
        <v>255360</v>
      </c>
      <c r="U15" s="202">
        <f t="shared" si="1"/>
        <v>0</v>
      </c>
      <c r="V15" s="202">
        <f t="shared" si="1"/>
        <v>0</v>
      </c>
      <c r="W15" s="202">
        <f t="shared" si="1"/>
        <v>0</v>
      </c>
      <c r="X15" s="202">
        <f t="shared" si="2"/>
        <v>255360</v>
      </c>
      <c r="Y15" s="180">
        <v>2.1</v>
      </c>
      <c r="Z15" s="203" t="str">
        <f>IF(Y15&gt;0,INDEX([6]KPI!$B$2:$B$61, MATCH(Y15,[6]KPI!$A$2:$A$61, 0)),"Enter KPI Reference No. to the left")</f>
        <v>Pre-primary GER</v>
      </c>
      <c r="AA15" s="180" t="s">
        <v>3328</v>
      </c>
      <c r="AB15" s="213" t="s">
        <v>3311</v>
      </c>
      <c r="AC15" s="213"/>
    </row>
    <row r="16" spans="1:30" ht="60" x14ac:dyDescent="0.2">
      <c r="A16" s="177">
        <v>14</v>
      </c>
      <c r="B16" s="140">
        <v>3</v>
      </c>
      <c r="C16" s="178" t="str">
        <f>IF(COUNTIF(Components!$E$4:$E$989,B16)&gt;0,INDEX(Components!$G$4:$G$989, MATCH(B16,Components!$E$4:$E$989, 0)),"Enter valid code to the left")</f>
        <v>General education access, equity, internal efficiency</v>
      </c>
      <c r="D16" s="140">
        <v>1</v>
      </c>
      <c r="E16" s="178" t="str">
        <f t="array" ref="E16">IF(COUNTIFS(Components!$F$4:$F$989,D16,Components!$B$4:$B$989,B16)&gt;0,INDEX(Components!$G$4:$G$989, MATCH(B16&amp;D16,Components!$B$4:$B$989&amp;Components!$F$4:$F$989,0),0),"Enter the component code on the left")</f>
        <v>pre-primary</v>
      </c>
      <c r="F16" s="140"/>
      <c r="G16" s="178" t="str">
        <f t="array" ref="G16">IF(COUNTIFS(Components!$H$4:$H$989,F16, Components!$C$4:$C$989,D16,Components!$B$4:$B$989,B16)&gt;0,INDEX(Components!$I$4:$I$989, MATCH(B16&amp;D16&amp;F16,Components!$B$4:$B$989&amp;Components!$C$4:$C$989&amp;Components!$H$4:$H$989,0),0),"")</f>
        <v/>
      </c>
      <c r="H16" s="141" t="s">
        <v>2357</v>
      </c>
      <c r="I16" s="138" t="s">
        <v>2358</v>
      </c>
      <c r="J16" s="141" t="s">
        <v>2335</v>
      </c>
      <c r="K16" s="141" t="s">
        <v>2359</v>
      </c>
      <c r="L16" s="181"/>
      <c r="M16" s="181"/>
      <c r="N16" s="181">
        <v>12</v>
      </c>
      <c r="O16" s="181"/>
      <c r="P16" s="181"/>
      <c r="Q16" s="202">
        <f t="shared" si="0"/>
        <v>12</v>
      </c>
      <c r="R16" s="206">
        <v>5425</v>
      </c>
      <c r="S16" s="202">
        <f t="shared" si="1"/>
        <v>0</v>
      </c>
      <c r="T16" s="202">
        <f t="shared" si="1"/>
        <v>0</v>
      </c>
      <c r="U16" s="202">
        <f t="shared" si="1"/>
        <v>65100</v>
      </c>
      <c r="V16" s="202">
        <f t="shared" si="1"/>
        <v>0</v>
      </c>
      <c r="W16" s="202">
        <f t="shared" si="1"/>
        <v>0</v>
      </c>
      <c r="X16" s="202">
        <f t="shared" si="2"/>
        <v>65100</v>
      </c>
      <c r="Y16" s="180">
        <v>2.1</v>
      </c>
      <c r="Z16" s="203" t="str">
        <f>IF(Y16&gt;0,INDEX([6]KPI!$B$2:$B$61, MATCH(Y16,[6]KPI!$A$2:$A$61, 0)),"Enter KPI Reference No. to the left")</f>
        <v>Pre-primary GER</v>
      </c>
      <c r="AA16" s="180" t="s">
        <v>1032</v>
      </c>
      <c r="AB16" s="213" t="s">
        <v>3311</v>
      </c>
      <c r="AC16" s="213" t="s">
        <v>2360</v>
      </c>
    </row>
    <row r="17" spans="1:31" ht="60" x14ac:dyDescent="0.2">
      <c r="A17" s="177">
        <v>15</v>
      </c>
      <c r="B17" s="140">
        <v>3</v>
      </c>
      <c r="C17" s="178" t="str">
        <f>IF(COUNTIF(Components!$E$4:$E$989,B17)&gt;0,INDEX(Components!$G$4:$G$989, MATCH(B17,Components!$E$4:$E$989, 0)),"Enter valid code to the left")</f>
        <v>General education access, equity, internal efficiency</v>
      </c>
      <c r="D17" s="140">
        <v>1</v>
      </c>
      <c r="E17" s="178" t="str">
        <f t="array" ref="E17">IF(COUNTIFS(Components!$F$4:$F$989,D17,Components!$B$4:$B$989,B17)&gt;0,INDEX(Components!$G$4:$G$989, MATCH(B17&amp;D17,Components!$B$4:$B$989&amp;Components!$F$4:$F$989,0),0),"Enter the component code on the left")</f>
        <v>pre-primary</v>
      </c>
      <c r="F17" s="140"/>
      <c r="G17" s="178" t="str">
        <f t="array" ref="G17">IF(COUNTIFS(Components!$H$4:$H$989,F17, Components!$C$4:$C$989,D17,Components!$B$4:$B$989,B17)&gt;0,INDEX(Components!$I$4:$I$989, MATCH(B17&amp;D17&amp;F17,Components!$B$4:$B$989&amp;Components!$C$4:$C$989&amp;Components!$H$4:$H$989,0),0),"")</f>
        <v/>
      </c>
      <c r="H17" s="141" t="s">
        <v>2357</v>
      </c>
      <c r="I17" s="138" t="s">
        <v>2361</v>
      </c>
      <c r="J17" s="141" t="s">
        <v>2335</v>
      </c>
      <c r="K17" s="141" t="s">
        <v>2362</v>
      </c>
      <c r="L17" s="181">
        <v>150</v>
      </c>
      <c r="M17" s="181">
        <v>150</v>
      </c>
      <c r="N17" s="181">
        <v>150</v>
      </c>
      <c r="O17" s="181">
        <v>150</v>
      </c>
      <c r="P17" s="181">
        <v>150</v>
      </c>
      <c r="Q17" s="202">
        <f t="shared" si="0"/>
        <v>750</v>
      </c>
      <c r="R17" s="206">
        <v>3856</v>
      </c>
      <c r="S17" s="202">
        <f t="shared" si="1"/>
        <v>578400</v>
      </c>
      <c r="T17" s="202">
        <f t="shared" si="1"/>
        <v>578400</v>
      </c>
      <c r="U17" s="202">
        <f t="shared" si="1"/>
        <v>578400</v>
      </c>
      <c r="V17" s="202">
        <f t="shared" si="1"/>
        <v>578400</v>
      </c>
      <c r="W17" s="202">
        <f t="shared" si="1"/>
        <v>578400</v>
      </c>
      <c r="X17" s="202">
        <f t="shared" si="2"/>
        <v>2892000</v>
      </c>
      <c r="Y17" s="180">
        <v>2.1</v>
      </c>
      <c r="Z17" s="203" t="str">
        <f>IF(Y17&gt;0,INDEX([6]KPI!$B$2:$B$61, MATCH(Y17,[6]KPI!$A$2:$A$61, 0)),"Enter KPI Reference No. to the left")</f>
        <v>Pre-primary GER</v>
      </c>
      <c r="AA17" s="180" t="s">
        <v>3328</v>
      </c>
      <c r="AB17" s="213" t="s">
        <v>769</v>
      </c>
      <c r="AC17" s="213"/>
    </row>
    <row r="18" spans="1:31" ht="60" x14ac:dyDescent="0.2">
      <c r="A18" s="177">
        <v>16</v>
      </c>
      <c r="B18" s="140">
        <v>3</v>
      </c>
      <c r="C18" s="178" t="str">
        <f>IF(COUNTIF(Components!$E$4:$E$989,B18)&gt;0,INDEX(Components!$G$4:$G$989, MATCH(B18,Components!$E$4:$E$989, 0)),"Enter valid code to the left")</f>
        <v>General education access, equity, internal efficiency</v>
      </c>
      <c r="D18" s="140">
        <v>1</v>
      </c>
      <c r="E18" s="178" t="str">
        <f t="array" ref="E18">IF(COUNTIFS(Components!$F$4:$F$989,D18,Components!$B$4:$B$989,B18)&gt;0,INDEX(Components!$G$4:$G$989, MATCH(B18&amp;D18,Components!$B$4:$B$989&amp;Components!$F$4:$F$989,0),0),"Enter the component code on the left")</f>
        <v>pre-primary</v>
      </c>
      <c r="F18" s="140"/>
      <c r="G18" s="178" t="str">
        <f t="array" ref="G18">IF(COUNTIFS(Components!$H$4:$H$989,F18, Components!$C$4:$C$989,D18,Components!$B$4:$B$989,B18)&gt;0,INDEX(Components!$I$4:$I$989, MATCH(B18&amp;D18&amp;F18,Components!$B$4:$B$989&amp;Components!$C$4:$C$989&amp;Components!$H$4:$H$989,0),0),"")</f>
        <v/>
      </c>
      <c r="H18" s="141" t="s">
        <v>2357</v>
      </c>
      <c r="I18" s="138" t="s">
        <v>2363</v>
      </c>
      <c r="J18" s="141" t="s">
        <v>2335</v>
      </c>
      <c r="K18" s="141" t="s">
        <v>2364</v>
      </c>
      <c r="L18" s="181">
        <v>4828</v>
      </c>
      <c r="M18" s="181">
        <v>4088</v>
      </c>
      <c r="N18" s="181">
        <v>3306</v>
      </c>
      <c r="O18" s="181">
        <v>2483</v>
      </c>
      <c r="P18" s="181">
        <v>1640</v>
      </c>
      <c r="Q18" s="202">
        <f t="shared" si="0"/>
        <v>16345</v>
      </c>
      <c r="R18" s="206">
        <v>6000</v>
      </c>
      <c r="S18" s="202">
        <f t="shared" si="1"/>
        <v>28968000</v>
      </c>
      <c r="T18" s="202">
        <f t="shared" si="1"/>
        <v>24528000</v>
      </c>
      <c r="U18" s="202">
        <f t="shared" si="1"/>
        <v>19836000</v>
      </c>
      <c r="V18" s="202">
        <f t="shared" si="1"/>
        <v>14898000</v>
      </c>
      <c r="W18" s="202">
        <f t="shared" si="1"/>
        <v>9840000</v>
      </c>
      <c r="X18" s="202">
        <f t="shared" si="2"/>
        <v>98070000</v>
      </c>
      <c r="Y18" s="180">
        <v>2.1</v>
      </c>
      <c r="Z18" s="203" t="str">
        <f>IF(Y18&gt;0,INDEX([6]KPI!$B$2:$B$61, MATCH(Y18,[6]KPI!$A$2:$A$61, 0)),"Enter KPI Reference No. to the left")</f>
        <v>Pre-primary GER</v>
      </c>
      <c r="AA18" s="180" t="s">
        <v>1032</v>
      </c>
      <c r="AB18" s="213" t="s">
        <v>769</v>
      </c>
      <c r="AC18" s="213" t="s">
        <v>2365</v>
      </c>
    </row>
    <row r="19" spans="1:31" ht="60" x14ac:dyDescent="0.2">
      <c r="A19" s="177">
        <v>17</v>
      </c>
      <c r="B19" s="140">
        <v>3</v>
      </c>
      <c r="C19" s="178" t="str">
        <f>IF(COUNTIF(Components!$E$4:$E$989,B19)&gt;0,INDEX(Components!$G$4:$G$989, MATCH(B19,Components!$E$4:$E$989, 0)),"Enter valid code to the left")</f>
        <v>General education access, equity, internal efficiency</v>
      </c>
      <c r="D19" s="140">
        <v>1</v>
      </c>
      <c r="E19" s="178" t="str">
        <f t="array" ref="E19">IF(COUNTIFS(Components!$F$4:$F$989,D19,Components!$B$4:$B$989,B19)&gt;0,INDEX(Components!$G$4:$G$989, MATCH(B19&amp;D19,Components!$B$4:$B$989&amp;Components!$F$4:$F$989,0),0),"Enter the component code on the left")</f>
        <v>pre-primary</v>
      </c>
      <c r="F19" s="140"/>
      <c r="G19" s="178" t="str">
        <f t="array" ref="G19">IF(COUNTIFS(Components!$H$4:$H$989,F19, Components!$C$4:$C$989,D19,Components!$B$4:$B$989,B19)&gt;0,INDEX(Components!$I$4:$I$989, MATCH(B19&amp;D19&amp;F19,Components!$B$4:$B$989&amp;Components!$C$4:$C$989&amp;Components!$H$4:$H$989,0),0),"")</f>
        <v/>
      </c>
      <c r="H19" s="141" t="s">
        <v>2357</v>
      </c>
      <c r="I19" s="138" t="s">
        <v>2366</v>
      </c>
      <c r="J19" s="141" t="s">
        <v>2335</v>
      </c>
      <c r="K19" s="141" t="s">
        <v>2364</v>
      </c>
      <c r="L19" s="181">
        <v>76364</v>
      </c>
      <c r="M19" s="181">
        <v>93446</v>
      </c>
      <c r="N19" s="181">
        <v>105754</v>
      </c>
      <c r="O19" s="181">
        <v>118377</v>
      </c>
      <c r="P19" s="181">
        <v>126813</v>
      </c>
      <c r="Q19" s="202">
        <f t="shared" si="0"/>
        <v>520754</v>
      </c>
      <c r="R19" s="206">
        <v>2500</v>
      </c>
      <c r="S19" s="202">
        <f t="shared" si="1"/>
        <v>190910000</v>
      </c>
      <c r="T19" s="202">
        <f t="shared" si="1"/>
        <v>233615000</v>
      </c>
      <c r="U19" s="202">
        <f t="shared" si="1"/>
        <v>264385000</v>
      </c>
      <c r="V19" s="202">
        <f t="shared" si="1"/>
        <v>295942500</v>
      </c>
      <c r="W19" s="202">
        <f t="shared" si="1"/>
        <v>317032500</v>
      </c>
      <c r="X19" s="202">
        <f t="shared" si="2"/>
        <v>1301885000</v>
      </c>
      <c r="Y19" s="180" t="s">
        <v>643</v>
      </c>
      <c r="Z19" s="203" t="str">
        <f>IF(Y19&gt;0,INDEX([6]KPI!$B$2:$B$61, MATCH(Y19,[6]KPI!$A$2:$A$61, 0)),"Enter KPI Reference No. to the left")</f>
        <v>Pre-primary teachers holding the ECCE diploma</v>
      </c>
      <c r="AA19" s="180" t="s">
        <v>3328</v>
      </c>
      <c r="AB19" s="213" t="s">
        <v>769</v>
      </c>
      <c r="AC19" s="213" t="s">
        <v>2367</v>
      </c>
      <c r="AE19" s="248"/>
    </row>
    <row r="20" spans="1:31" ht="60" x14ac:dyDescent="0.2">
      <c r="A20" s="177">
        <v>18</v>
      </c>
      <c r="B20" s="140">
        <v>3</v>
      </c>
      <c r="C20" s="178" t="str">
        <f>IF(COUNTIF(Components!$E$4:$E$989,B20)&gt;0,INDEX(Components!$G$4:$G$989, MATCH(B20,Components!$E$4:$E$989, 0)),"Enter valid code to the left")</f>
        <v>General education access, equity, internal efficiency</v>
      </c>
      <c r="D20" s="140">
        <v>1</v>
      </c>
      <c r="E20" s="178" t="str">
        <f t="array" ref="E20">IF(COUNTIFS(Components!$F$4:$F$989,D20,Components!$B$4:$B$989,B20)&gt;0,INDEX(Components!$G$4:$G$989, MATCH(B20&amp;D20,Components!$B$4:$B$989&amp;Components!$F$4:$F$989,0),0),"Enter the component code on the left")</f>
        <v>pre-primary</v>
      </c>
      <c r="F20" s="140"/>
      <c r="G20" s="178" t="str">
        <f t="array" ref="G20">IF(COUNTIFS(Components!$H$4:$H$989,F20, Components!$C$4:$C$989,D20,Components!$B$4:$B$989,B20)&gt;0,INDEX(Components!$I$4:$I$989, MATCH(B20&amp;D20&amp;F20,Components!$B$4:$B$989&amp;Components!$C$4:$C$989&amp;Components!$H$4:$H$989,0),0),"")</f>
        <v/>
      </c>
      <c r="H20" s="141" t="s">
        <v>2357</v>
      </c>
      <c r="I20" s="138" t="s">
        <v>2368</v>
      </c>
      <c r="J20" s="141" t="s">
        <v>2335</v>
      </c>
      <c r="K20" s="141" t="s">
        <v>2369</v>
      </c>
      <c r="L20" s="181">
        <v>2749092</v>
      </c>
      <c r="M20" s="181">
        <v>3644398</v>
      </c>
      <c r="N20" s="181">
        <v>4547427</v>
      </c>
      <c r="O20" s="181">
        <v>5445365</v>
      </c>
      <c r="P20" s="181">
        <v>6340627</v>
      </c>
      <c r="Q20" s="202">
        <f t="shared" si="0"/>
        <v>22726909</v>
      </c>
      <c r="R20" s="206">
        <v>1414</v>
      </c>
      <c r="S20" s="202">
        <f t="shared" si="1"/>
        <v>3887216088</v>
      </c>
      <c r="T20" s="202">
        <f t="shared" si="1"/>
        <v>5153178772</v>
      </c>
      <c r="U20" s="202">
        <f t="shared" si="1"/>
        <v>6430061778</v>
      </c>
      <c r="V20" s="202">
        <f t="shared" si="1"/>
        <v>7699746110</v>
      </c>
      <c r="W20" s="202">
        <f t="shared" si="1"/>
        <v>8965646578</v>
      </c>
      <c r="X20" s="202">
        <f t="shared" si="2"/>
        <v>32135849326</v>
      </c>
      <c r="Y20" s="180">
        <v>2.1</v>
      </c>
      <c r="Z20" s="203" t="str">
        <f>IF(Y20&gt;0,INDEX([6]KPI!$B$2:$B$61, MATCH(Y20,[6]KPI!$A$2:$A$61, 0)),"Enter KPI Reference No. to the left")</f>
        <v>Pre-primary GER</v>
      </c>
      <c r="AA20" s="180" t="s">
        <v>1032</v>
      </c>
      <c r="AB20" s="213" t="s">
        <v>769</v>
      </c>
      <c r="AC20" s="213" t="s">
        <v>2370</v>
      </c>
      <c r="AE20" s="248"/>
    </row>
    <row r="21" spans="1:31" ht="60" x14ac:dyDescent="0.2">
      <c r="A21" s="177">
        <v>19</v>
      </c>
      <c r="B21" s="140">
        <v>3</v>
      </c>
      <c r="C21" s="178" t="str">
        <f>IF(COUNTIF(Components!$E$4:$E$989,B21)&gt;0,INDEX(Components!$G$4:$G$989, MATCH(B21,Components!$E$4:$E$989, 0)),"Enter valid code to the left")</f>
        <v>General education access, equity, internal efficiency</v>
      </c>
      <c r="D21" s="140">
        <v>2</v>
      </c>
      <c r="E21" s="178" t="str">
        <f t="array" ref="E21">IF(COUNTIFS(Components!$F$4:$F$989,D21,Components!$B$4:$B$989,B21)&gt;0,INDEX(Components!$G$4:$G$989, MATCH(B21&amp;D21,Components!$B$4:$B$989&amp;Components!$F$4:$F$989,0),0),"Enter the component code on the left")</f>
        <v>primary</v>
      </c>
      <c r="F21" s="140"/>
      <c r="G21" s="178" t="str">
        <f t="array" ref="G21">IF(COUNTIFS(Components!$H$4:$H$989,F21, Components!$C$4:$C$989,D21,Components!$B$4:$B$989,B21)&gt;0,INDEX(Components!$I$4:$I$989, MATCH(B21&amp;D21&amp;F21,Components!$B$4:$B$989&amp;Components!$C$4:$C$989&amp;Components!$H$4:$H$989,0),0),"")</f>
        <v/>
      </c>
      <c r="H21" s="141" t="s">
        <v>2371</v>
      </c>
      <c r="I21" s="138" t="s">
        <v>2372</v>
      </c>
      <c r="J21" s="141" t="s">
        <v>2373</v>
      </c>
      <c r="K21" s="141" t="s">
        <v>2374</v>
      </c>
      <c r="L21" s="181"/>
      <c r="M21" s="181">
        <v>11</v>
      </c>
      <c r="N21" s="181"/>
      <c r="O21" s="181"/>
      <c r="P21" s="181"/>
      <c r="Q21" s="202">
        <f t="shared" si="0"/>
        <v>11</v>
      </c>
      <c r="R21" s="206">
        <v>275727</v>
      </c>
      <c r="S21" s="202">
        <f t="shared" si="1"/>
        <v>0</v>
      </c>
      <c r="T21" s="202">
        <f t="shared" si="1"/>
        <v>3032997</v>
      </c>
      <c r="U21" s="202">
        <f t="shared" si="1"/>
        <v>0</v>
      </c>
      <c r="V21" s="202">
        <f t="shared" si="1"/>
        <v>0</v>
      </c>
      <c r="W21" s="202">
        <f t="shared" si="1"/>
        <v>0</v>
      </c>
      <c r="X21" s="202">
        <f t="shared" si="2"/>
        <v>3032997</v>
      </c>
      <c r="Y21" s="180">
        <v>2.7</v>
      </c>
      <c r="Z21" s="203" t="str">
        <f>IF(Y21&gt;0,INDEX([6]KPI!$B$2:$B$61, MATCH(Y21,[6]KPI!$A$2:$A$61, 0)),"Enter KPI Reference No. to the left")</f>
        <v>Grades 1-8, including ABE, GER</v>
      </c>
      <c r="AA21" s="180" t="s">
        <v>1032</v>
      </c>
      <c r="AB21" s="213" t="s">
        <v>769</v>
      </c>
      <c r="AC21" s="213"/>
    </row>
    <row r="22" spans="1:31" ht="60" x14ac:dyDescent="0.2">
      <c r="A22" s="177">
        <v>20</v>
      </c>
      <c r="B22" s="140">
        <v>3</v>
      </c>
      <c r="C22" s="178" t="str">
        <f>IF(COUNTIF(Components!$E$4:$E$989,B22)&gt;0,INDEX(Components!$G$4:$G$989, MATCH(B22,Components!$E$4:$E$989, 0)),"Enter valid code to the left")</f>
        <v>General education access, equity, internal efficiency</v>
      </c>
      <c r="D22" s="140">
        <v>2</v>
      </c>
      <c r="E22" s="178" t="str">
        <f t="array" ref="E22">IF(COUNTIFS(Components!$F$4:$F$989,D22,Components!$B$4:$B$989,B22)&gt;0,INDEX(Components!$G$4:$G$989, MATCH(B22&amp;D22,Components!$B$4:$B$989&amp;Components!$F$4:$F$989,0),0),"Enter the component code on the left")</f>
        <v>primary</v>
      </c>
      <c r="F22" s="140"/>
      <c r="G22" s="178" t="str">
        <f t="array" ref="G22">IF(COUNTIFS(Components!$H$4:$H$989,F22, Components!$C$4:$C$989,D22,Components!$B$4:$B$989,B22)&gt;0,INDEX(Components!$I$4:$I$989, MATCH(B22&amp;D22&amp;F22,Components!$B$4:$B$989&amp;Components!$C$4:$C$989&amp;Components!$H$4:$H$989,0),0),"")</f>
        <v/>
      </c>
      <c r="H22" s="141" t="s">
        <v>2371</v>
      </c>
      <c r="I22" s="138" t="s">
        <v>2375</v>
      </c>
      <c r="J22" s="141" t="s">
        <v>2373</v>
      </c>
      <c r="K22" s="141" t="s">
        <v>1726</v>
      </c>
      <c r="L22" s="181">
        <v>600</v>
      </c>
      <c r="M22" s="181">
        <v>600</v>
      </c>
      <c r="N22" s="181">
        <v>600</v>
      </c>
      <c r="O22" s="181">
        <v>600</v>
      </c>
      <c r="P22" s="181">
        <v>600</v>
      </c>
      <c r="Q22" s="209">
        <f t="shared" si="0"/>
        <v>3000</v>
      </c>
      <c r="R22" s="206">
        <v>1500000</v>
      </c>
      <c r="S22" s="202">
        <f t="shared" si="1"/>
        <v>900000000</v>
      </c>
      <c r="T22" s="202">
        <f t="shared" si="1"/>
        <v>900000000</v>
      </c>
      <c r="U22" s="202">
        <f t="shared" si="1"/>
        <v>900000000</v>
      </c>
      <c r="V22" s="202">
        <f t="shared" si="1"/>
        <v>900000000</v>
      </c>
      <c r="W22" s="202">
        <f t="shared" si="1"/>
        <v>900000000</v>
      </c>
      <c r="X22" s="202">
        <f t="shared" si="2"/>
        <v>4500000000</v>
      </c>
      <c r="Y22" s="180">
        <v>2.7</v>
      </c>
      <c r="Z22" s="203" t="str">
        <f>IF(Y22&gt;0,INDEX([6]KPI!$B$2:$B$61, MATCH(Y22,[6]KPI!$A$2:$A$61, 0)),"Enter KPI Reference No. to the left")</f>
        <v>Grades 1-8, including ABE, GER</v>
      </c>
      <c r="AA22" s="180" t="s">
        <v>1032</v>
      </c>
      <c r="AB22" s="213" t="s">
        <v>769</v>
      </c>
      <c r="AC22" s="213" t="s">
        <v>2376</v>
      </c>
      <c r="AE22" s="248"/>
    </row>
    <row r="23" spans="1:31" ht="60" x14ac:dyDescent="0.2">
      <c r="A23" s="177">
        <v>21</v>
      </c>
      <c r="B23" s="140">
        <v>3</v>
      </c>
      <c r="C23" s="178" t="str">
        <f>IF(COUNTIF(Components!$E$4:$E$989,B23)&gt;0,INDEX(Components!$G$4:$G$989, MATCH(B23,Components!$E$4:$E$989, 0)),"Enter valid code to the left")</f>
        <v>General education access, equity, internal efficiency</v>
      </c>
      <c r="D23" s="140">
        <v>2</v>
      </c>
      <c r="E23" s="178" t="str">
        <f t="array" ref="E23">IF(COUNTIFS(Components!$F$4:$F$989,D23,Components!$B$4:$B$989,B23)&gt;0,INDEX(Components!$G$4:$G$989, MATCH(B23&amp;D23,Components!$B$4:$B$989&amp;Components!$F$4:$F$989,0),0),"Enter the component code on the left")</f>
        <v>primary</v>
      </c>
      <c r="F23" s="140"/>
      <c r="G23" s="178" t="str">
        <f t="array" ref="G23">IF(COUNTIFS(Components!$H$4:$H$989,F23, Components!$C$4:$C$989,D23,Components!$B$4:$B$989,B23)&gt;0,INDEX(Components!$I$4:$I$989, MATCH(B23&amp;D23&amp;F23,Components!$B$4:$B$989&amp;Components!$C$4:$C$989&amp;Components!$H$4:$H$989,0),0),"")</f>
        <v/>
      </c>
      <c r="H23" s="141" t="s">
        <v>2371</v>
      </c>
      <c r="I23" s="138" t="s">
        <v>2377</v>
      </c>
      <c r="J23" s="141" t="s">
        <v>2373</v>
      </c>
      <c r="K23" s="141" t="s">
        <v>2068</v>
      </c>
      <c r="L23" s="181"/>
      <c r="M23" s="181"/>
      <c r="N23" s="181">
        <v>40</v>
      </c>
      <c r="O23" s="181"/>
      <c r="P23" s="181"/>
      <c r="Q23" s="202">
        <f t="shared" si="0"/>
        <v>40</v>
      </c>
      <c r="R23" s="206">
        <v>4256</v>
      </c>
      <c r="S23" s="202">
        <f t="shared" si="1"/>
        <v>0</v>
      </c>
      <c r="T23" s="202">
        <f t="shared" si="1"/>
        <v>0</v>
      </c>
      <c r="U23" s="202">
        <f t="shared" si="1"/>
        <v>170240</v>
      </c>
      <c r="V23" s="202">
        <f t="shared" si="1"/>
        <v>0</v>
      </c>
      <c r="W23" s="202">
        <f t="shared" si="1"/>
        <v>0</v>
      </c>
      <c r="X23" s="202">
        <f t="shared" si="2"/>
        <v>170240</v>
      </c>
      <c r="Y23" s="180">
        <v>2.7</v>
      </c>
      <c r="Z23" s="203" t="str">
        <f>IF(Y23&gt;0,INDEX([6]KPI!$B$2:$B$61, MATCH(Y23,[6]KPI!$A$2:$A$61, 0)),"Enter KPI Reference No. to the left")</f>
        <v>Grades 1-8, including ABE, GER</v>
      </c>
      <c r="AA23" s="180" t="s">
        <v>3328</v>
      </c>
      <c r="AB23" s="213" t="s">
        <v>3342</v>
      </c>
      <c r="AC23" s="213"/>
    </row>
    <row r="24" spans="1:31" ht="60" x14ac:dyDescent="0.2">
      <c r="A24" s="177">
        <v>22</v>
      </c>
      <c r="B24" s="140">
        <v>3</v>
      </c>
      <c r="C24" s="178" t="str">
        <f>IF(COUNTIF(Components!$E$4:$E$989,B24)&gt;0,INDEX(Components!$G$4:$G$989, MATCH(B24,Components!$E$4:$E$989, 0)),"Enter valid code to the left")</f>
        <v>General education access, equity, internal efficiency</v>
      </c>
      <c r="D24" s="140">
        <v>2</v>
      </c>
      <c r="E24" s="178" t="str">
        <f t="array" ref="E24">IF(COUNTIFS(Components!$F$4:$F$989,D24,Components!$B$4:$B$989,B24)&gt;0,INDEX(Components!$G$4:$G$989, MATCH(B24&amp;D24,Components!$B$4:$B$989&amp;Components!$F$4:$F$989,0),0),"Enter the component code on the left")</f>
        <v>primary</v>
      </c>
      <c r="F24" s="140"/>
      <c r="G24" s="178" t="str">
        <f t="array" ref="G24">IF(COUNTIFS(Components!$H$4:$H$989,F24, Components!$C$4:$C$989,D24,Components!$B$4:$B$989,B24)&gt;0,INDEX(Components!$I$4:$I$989, MATCH(B24&amp;D24&amp;F24,Components!$B$4:$B$989&amp;Components!$C$4:$C$989&amp;Components!$H$4:$H$989,0),0),"")</f>
        <v/>
      </c>
      <c r="H24" s="141" t="s">
        <v>2371</v>
      </c>
      <c r="I24" s="138" t="s">
        <v>2378</v>
      </c>
      <c r="J24" s="141" t="s">
        <v>2373</v>
      </c>
      <c r="K24" s="141" t="s">
        <v>2068</v>
      </c>
      <c r="L24" s="181"/>
      <c r="M24" s="181"/>
      <c r="N24" s="181">
        <v>80</v>
      </c>
      <c r="O24" s="181"/>
      <c r="P24" s="181"/>
      <c r="Q24" s="202">
        <f t="shared" si="0"/>
        <v>80</v>
      </c>
      <c r="R24" s="206">
        <v>4256</v>
      </c>
      <c r="S24" s="202">
        <f t="shared" si="1"/>
        <v>0</v>
      </c>
      <c r="T24" s="202">
        <f t="shared" si="1"/>
        <v>0</v>
      </c>
      <c r="U24" s="202">
        <f t="shared" si="1"/>
        <v>340480</v>
      </c>
      <c r="V24" s="202">
        <f t="shared" si="1"/>
        <v>0</v>
      </c>
      <c r="W24" s="202">
        <f t="shared" si="1"/>
        <v>0</v>
      </c>
      <c r="X24" s="202">
        <f t="shared" si="2"/>
        <v>340480</v>
      </c>
      <c r="Y24" s="180">
        <v>2.7</v>
      </c>
      <c r="Z24" s="203" t="str">
        <f>IF(Y24&gt;0,INDEX([6]KPI!$B$2:$B$61, MATCH(Y24,[6]KPI!$A$2:$A$61, 0)),"Enter KPI Reference No. to the left")</f>
        <v>Grades 1-8, including ABE, GER</v>
      </c>
      <c r="AA24" s="180" t="s">
        <v>3328</v>
      </c>
      <c r="AB24" s="213" t="s">
        <v>3342</v>
      </c>
      <c r="AC24" s="213"/>
    </row>
    <row r="25" spans="1:31" ht="60" x14ac:dyDescent="0.2">
      <c r="A25" s="177">
        <v>23</v>
      </c>
      <c r="B25" s="140">
        <v>3</v>
      </c>
      <c r="C25" s="178" t="str">
        <f>IF(COUNTIF(Components!$E$4:$E$989,B25)&gt;0,INDEX(Components!$G$4:$G$989, MATCH(B25,Components!$E$4:$E$989, 0)),"Enter valid code to the left")</f>
        <v>General education access, equity, internal efficiency</v>
      </c>
      <c r="D25" s="140">
        <v>2</v>
      </c>
      <c r="E25" s="178" t="str">
        <f t="array" ref="E25">IF(COUNTIFS(Components!$F$4:$F$989,D25,Components!$B$4:$B$989,B25)&gt;0,INDEX(Components!$G$4:$G$989, MATCH(B25&amp;D25,Components!$B$4:$B$989&amp;Components!$F$4:$F$989,0),0),"Enter the component code on the left")</f>
        <v>primary</v>
      </c>
      <c r="F25" s="140"/>
      <c r="G25" s="178" t="str">
        <f t="array" ref="G25">IF(COUNTIFS(Components!$H$4:$H$989,F25, Components!$C$4:$C$989,D25,Components!$B$4:$B$989,B25)&gt;0,INDEX(Components!$I$4:$I$989, MATCH(B25&amp;D25&amp;F25,Components!$B$4:$B$989&amp;Components!$C$4:$C$989&amp;Components!$H$4:$H$989,0),0),"")</f>
        <v/>
      </c>
      <c r="H25" s="141" t="s">
        <v>2371</v>
      </c>
      <c r="I25" s="138" t="s">
        <v>2379</v>
      </c>
      <c r="J25" s="141" t="s">
        <v>2373</v>
      </c>
      <c r="K25" s="141" t="s">
        <v>2380</v>
      </c>
      <c r="L25" s="181">
        <v>1051</v>
      </c>
      <c r="M25" s="181">
        <v>1051</v>
      </c>
      <c r="N25" s="181">
        <v>1051</v>
      </c>
      <c r="O25" s="181">
        <v>1051</v>
      </c>
      <c r="P25" s="181">
        <v>1051</v>
      </c>
      <c r="Q25" s="202">
        <f t="shared" si="0"/>
        <v>5255</v>
      </c>
      <c r="R25" s="206">
        <v>23010</v>
      </c>
      <c r="S25" s="202">
        <f t="shared" si="1"/>
        <v>24183510</v>
      </c>
      <c r="T25" s="202">
        <f t="shared" si="1"/>
        <v>24183510</v>
      </c>
      <c r="U25" s="202">
        <f t="shared" si="1"/>
        <v>24183510</v>
      </c>
      <c r="V25" s="202">
        <f t="shared" si="1"/>
        <v>24183510</v>
      </c>
      <c r="W25" s="202">
        <f t="shared" si="1"/>
        <v>24183510</v>
      </c>
      <c r="X25" s="202">
        <f t="shared" si="2"/>
        <v>120917550</v>
      </c>
      <c r="Y25" s="180">
        <v>2.5</v>
      </c>
      <c r="Z25" s="203" t="str">
        <f>IF(Y25&gt;0,INDEX([6]KPI!$B$2:$B$61, MATCH(Y25,[6]KPI!$A$2:$A$61, 0)),"Enter KPI Reference No. to the left")</f>
        <v>Grades 5-8, GER</v>
      </c>
      <c r="AA25" s="180" t="s">
        <v>1032</v>
      </c>
      <c r="AB25" s="213" t="s">
        <v>769</v>
      </c>
      <c r="AC25" s="213"/>
    </row>
    <row r="26" spans="1:31" ht="72" x14ac:dyDescent="0.2">
      <c r="A26" s="177">
        <v>24</v>
      </c>
      <c r="B26" s="140">
        <v>3</v>
      </c>
      <c r="C26" s="178" t="str">
        <f>IF(COUNTIF(Components!$E$4:$E$989,B26)&gt;0,INDEX(Components!$G$4:$G$989, MATCH(B26,Components!$E$4:$E$989, 0)),"Enter valid code to the left")</f>
        <v>General education access, equity, internal efficiency</v>
      </c>
      <c r="D26" s="140">
        <v>2</v>
      </c>
      <c r="E26" s="178" t="str">
        <f t="array" ref="E26">IF(COUNTIFS(Components!$F$4:$F$989,D26,Components!$B$4:$B$989,B26)&gt;0,INDEX(Components!$G$4:$G$989, MATCH(B26&amp;D26,Components!$B$4:$B$989&amp;Components!$F$4:$F$989,0),0),"Enter the component code on the left")</f>
        <v>primary</v>
      </c>
      <c r="F26" s="140"/>
      <c r="G26" s="178" t="str">
        <f t="array" ref="G26">IF(COUNTIFS(Components!$H$4:$H$989,F26, Components!$C$4:$C$989,D26,Components!$B$4:$B$989,B26)&gt;0,INDEX(Components!$I$4:$I$989, MATCH(B26&amp;D26&amp;F26,Components!$B$4:$B$989&amp;Components!$C$4:$C$989&amp;Components!$H$4:$H$989,0),0),"")</f>
        <v/>
      </c>
      <c r="H26" s="141" t="s">
        <v>2381</v>
      </c>
      <c r="I26" s="138" t="s">
        <v>2382</v>
      </c>
      <c r="J26" s="141" t="s">
        <v>2383</v>
      </c>
      <c r="K26" s="141" t="s">
        <v>2384</v>
      </c>
      <c r="L26" s="181">
        <v>128</v>
      </c>
      <c r="M26" s="181">
        <v>128</v>
      </c>
      <c r="N26" s="181">
        <v>128</v>
      </c>
      <c r="O26" s="181">
        <v>128</v>
      </c>
      <c r="P26" s="181">
        <v>128</v>
      </c>
      <c r="Q26" s="202">
        <f t="shared" si="0"/>
        <v>640</v>
      </c>
      <c r="R26" s="206">
        <v>23010</v>
      </c>
      <c r="S26" s="202">
        <f t="shared" si="1"/>
        <v>2945280</v>
      </c>
      <c r="T26" s="202">
        <f t="shared" si="1"/>
        <v>2945280</v>
      </c>
      <c r="U26" s="202">
        <f t="shared" si="1"/>
        <v>2945280</v>
      </c>
      <c r="V26" s="202">
        <f t="shared" si="1"/>
        <v>2945280</v>
      </c>
      <c r="W26" s="202">
        <f t="shared" si="1"/>
        <v>2945280</v>
      </c>
      <c r="X26" s="202">
        <f t="shared" si="2"/>
        <v>14726400</v>
      </c>
      <c r="Y26" s="180">
        <v>2.1</v>
      </c>
      <c r="Z26" s="203" t="str">
        <f>IF(Y26&gt;0,INDEX([6]KPI!$B$2:$B$61, MATCH(Y26,[6]KPI!$A$2:$A$61, 0)),"Enter KPI Reference No. to the left")</f>
        <v>Pre-primary GER</v>
      </c>
      <c r="AA26" s="180" t="s">
        <v>1032</v>
      </c>
      <c r="AB26" s="213" t="s">
        <v>769</v>
      </c>
      <c r="AC26" s="213"/>
    </row>
    <row r="27" spans="1:31" s="187" customFormat="1" ht="60" x14ac:dyDescent="0.2">
      <c r="A27" s="177">
        <v>25</v>
      </c>
      <c r="B27" s="190">
        <v>3</v>
      </c>
      <c r="C27" s="178" t="str">
        <f>IF(COUNTIF(Components!$E$4:$E$989,B27)&gt;0,INDEX(Components!$G$4:$G$989, MATCH(B27,Components!$E$4:$E$989, 0)),"Enter valid code to the left")</f>
        <v>General education access, equity, internal efficiency</v>
      </c>
      <c r="D27" s="190">
        <v>2</v>
      </c>
      <c r="E27" s="178" t="str">
        <f t="array" ref="E27">IF(COUNTIFS(Components!$F$4:$F$989,D27,Components!$B$4:$B$989,B27)&gt;0,INDEX(Components!$G$4:$G$989, MATCH(B27&amp;D27,Components!$B$4:$B$989&amp;Components!$F$4:$F$989,0),0),"Enter the component code on the left")</f>
        <v>primary</v>
      </c>
      <c r="F27" s="190"/>
      <c r="G27" s="178" t="str">
        <f t="array" ref="G27">IF(COUNTIFS(Components!$H$4:$H$989,F27, Components!$C$4:$C$989,D27,Components!$B$4:$B$989,B27)&gt;0,INDEX(Components!$I$4:$I$989, MATCH(B27&amp;D27&amp;F27,Components!$B$4:$B$989&amp;Components!$C$4:$C$989&amp;Components!$H$4:$H$989,0),0),"")</f>
        <v/>
      </c>
      <c r="H27" s="141" t="s">
        <v>2381</v>
      </c>
      <c r="I27" s="138" t="s">
        <v>2385</v>
      </c>
      <c r="J27" s="141" t="s">
        <v>2386</v>
      </c>
      <c r="K27" s="141" t="s">
        <v>2387</v>
      </c>
      <c r="L27" s="181">
        <v>100</v>
      </c>
      <c r="M27" s="181">
        <v>100</v>
      </c>
      <c r="N27" s="181">
        <v>100</v>
      </c>
      <c r="O27" s="181">
        <v>100</v>
      </c>
      <c r="P27" s="181">
        <v>100</v>
      </c>
      <c r="Q27" s="209">
        <f t="shared" si="0"/>
        <v>500</v>
      </c>
      <c r="R27" s="206">
        <v>138060</v>
      </c>
      <c r="S27" s="209">
        <f t="shared" si="1"/>
        <v>13806000</v>
      </c>
      <c r="T27" s="209">
        <f t="shared" si="1"/>
        <v>13806000</v>
      </c>
      <c r="U27" s="209">
        <f t="shared" si="1"/>
        <v>13806000</v>
      </c>
      <c r="V27" s="209">
        <f t="shared" si="1"/>
        <v>13806000</v>
      </c>
      <c r="W27" s="209">
        <f t="shared" si="1"/>
        <v>13806000</v>
      </c>
      <c r="X27" s="209">
        <f t="shared" si="2"/>
        <v>69030000</v>
      </c>
      <c r="Y27" s="191">
        <v>2.2999999999999998</v>
      </c>
      <c r="Z27" s="210" t="str">
        <f>IF(Y27&gt;0,INDEX([6]KPI!$B$2:$B$61, MATCH(Y27,[6]KPI!$A$2:$A$61, 0)),"Enter KPI Reference No. to the left")</f>
        <v>Grades 1-4, including ABE, GER</v>
      </c>
      <c r="AA27" s="191" t="s">
        <v>1032</v>
      </c>
      <c r="AB27" s="206" t="s">
        <v>769</v>
      </c>
      <c r="AC27" s="206" t="s">
        <v>2388</v>
      </c>
      <c r="AE27" s="192"/>
    </row>
    <row r="28" spans="1:31" s="187" customFormat="1" ht="60" x14ac:dyDescent="0.2">
      <c r="A28" s="177">
        <v>26</v>
      </c>
      <c r="B28" s="190">
        <v>3</v>
      </c>
      <c r="C28" s="178" t="str">
        <f>IF(COUNTIF(Components!$E$4:$E$989,B28)&gt;0,INDEX(Components!$G$4:$G$989, MATCH(B28,Components!$E$4:$E$989, 0)),"Enter valid code to the left")</f>
        <v>General education access, equity, internal efficiency</v>
      </c>
      <c r="D28" s="190">
        <v>2</v>
      </c>
      <c r="E28" s="178" t="str">
        <f t="array" ref="E28">IF(COUNTIFS(Components!$F$4:$F$989,D28,Components!$B$4:$B$989,B28)&gt;0,INDEX(Components!$G$4:$G$989, MATCH(B28&amp;D28,Components!$B$4:$B$989&amp;Components!$F$4:$F$989,0),0),"Enter the component code on the left")</f>
        <v>primary</v>
      </c>
      <c r="F28" s="190"/>
      <c r="G28" s="178" t="str">
        <f t="array" ref="G28">IF(COUNTIFS(Components!$H$4:$H$989,F28, Components!$C$4:$C$989,D28,Components!$B$4:$B$989,B28)&gt;0,INDEX(Components!$I$4:$I$989, MATCH(B28&amp;D28&amp;F28,Components!$B$4:$B$989&amp;Components!$C$4:$C$989&amp;Components!$H$4:$H$989,0),0),"")</f>
        <v/>
      </c>
      <c r="H28" s="141" t="s">
        <v>2381</v>
      </c>
      <c r="I28" s="138" t="s">
        <v>2389</v>
      </c>
      <c r="J28" s="141" t="s">
        <v>2390</v>
      </c>
      <c r="K28" s="141" t="s">
        <v>2391</v>
      </c>
      <c r="L28" s="181">
        <v>40</v>
      </c>
      <c r="M28" s="181">
        <v>60</v>
      </c>
      <c r="N28" s="181">
        <v>60</v>
      </c>
      <c r="O28" s="181">
        <v>60</v>
      </c>
      <c r="P28" s="181">
        <v>60</v>
      </c>
      <c r="Q28" s="209">
        <f t="shared" si="0"/>
        <v>280</v>
      </c>
      <c r="R28" s="206">
        <v>50000</v>
      </c>
      <c r="S28" s="209">
        <f t="shared" si="1"/>
        <v>2000000</v>
      </c>
      <c r="T28" s="209">
        <f t="shared" si="1"/>
        <v>3000000</v>
      </c>
      <c r="U28" s="209">
        <f t="shared" si="1"/>
        <v>3000000</v>
      </c>
      <c r="V28" s="209">
        <f t="shared" si="1"/>
        <v>3000000</v>
      </c>
      <c r="W28" s="209">
        <f t="shared" si="1"/>
        <v>3000000</v>
      </c>
      <c r="X28" s="209">
        <f t="shared" si="2"/>
        <v>14000000</v>
      </c>
      <c r="Y28" s="191">
        <v>2.2999999999999998</v>
      </c>
      <c r="Z28" s="210" t="str">
        <f>IF(Y28&gt;0,INDEX([6]KPI!$B$2:$B$61, MATCH(Y28,[6]KPI!$A$2:$A$61, 0)),"Enter KPI Reference No. to the left")</f>
        <v>Grades 1-4, including ABE, GER</v>
      </c>
      <c r="AA28" s="191" t="s">
        <v>1032</v>
      </c>
      <c r="AB28" s="206" t="s">
        <v>3341</v>
      </c>
      <c r="AC28" s="206"/>
      <c r="AE28" s="192"/>
    </row>
    <row r="29" spans="1:31" ht="60" x14ac:dyDescent="0.2">
      <c r="A29" s="177">
        <v>27</v>
      </c>
      <c r="B29" s="140">
        <v>3</v>
      </c>
      <c r="C29" s="178" t="str">
        <f>IF(COUNTIF(Components!$E$4:$E$989,B29)&gt;0,INDEX(Components!$G$4:$G$989, MATCH(B29,Components!$E$4:$E$989, 0)),"Enter valid code to the left")</f>
        <v>General education access, equity, internal efficiency</v>
      </c>
      <c r="D29" s="140">
        <v>2</v>
      </c>
      <c r="E29" s="178" t="str">
        <f t="array" ref="E29">IF(COUNTIFS(Components!$F$4:$F$989,D29,Components!$B$4:$B$989,B29)&gt;0,INDEX(Components!$G$4:$G$989, MATCH(B29&amp;D29,Components!$B$4:$B$989&amp;Components!$F$4:$F$989,0),0),"Enter the component code on the left")</f>
        <v>primary</v>
      </c>
      <c r="F29" s="140"/>
      <c r="G29" s="178" t="str">
        <f t="array" ref="G29">IF(COUNTIFS(Components!$H$4:$H$989,F29, Components!$C$4:$C$989,D29,Components!$B$4:$B$989,B29)&gt;0,INDEX(Components!$I$4:$I$989, MATCH(B29&amp;D29&amp;F29,Components!$B$4:$B$989&amp;Components!$C$4:$C$989&amp;Components!$H$4:$H$989,0),0),"")</f>
        <v/>
      </c>
      <c r="H29" s="141" t="s">
        <v>2381</v>
      </c>
      <c r="I29" s="138" t="s">
        <v>2392</v>
      </c>
      <c r="J29" s="141" t="s">
        <v>2393</v>
      </c>
      <c r="K29" s="141" t="s">
        <v>1726</v>
      </c>
      <c r="L29" s="181">
        <v>256</v>
      </c>
      <c r="M29" s="181">
        <v>256</v>
      </c>
      <c r="N29" s="181">
        <v>256</v>
      </c>
      <c r="O29" s="181">
        <v>256</v>
      </c>
      <c r="P29" s="181">
        <v>256</v>
      </c>
      <c r="Q29" s="202">
        <f t="shared" si="0"/>
        <v>1280</v>
      </c>
      <c r="R29" s="206">
        <v>40000</v>
      </c>
      <c r="S29" s="202">
        <f t="shared" si="1"/>
        <v>10240000</v>
      </c>
      <c r="T29" s="202">
        <f t="shared" si="1"/>
        <v>10240000</v>
      </c>
      <c r="U29" s="202">
        <f t="shared" si="1"/>
        <v>10240000</v>
      </c>
      <c r="V29" s="202">
        <f t="shared" si="1"/>
        <v>10240000</v>
      </c>
      <c r="W29" s="202">
        <f t="shared" si="1"/>
        <v>10240000</v>
      </c>
      <c r="X29" s="202">
        <f t="shared" si="2"/>
        <v>51200000</v>
      </c>
      <c r="Y29" s="180">
        <v>2.7</v>
      </c>
      <c r="Z29" s="203" t="str">
        <f>IF(Y29&gt;0,INDEX([6]KPI!$B$2:$B$61, MATCH(Y29,[6]KPI!$A$2:$A$61, 0)),"Enter KPI Reference No. to the left")</f>
        <v>Grades 1-8, including ABE, GER</v>
      </c>
      <c r="AA29" s="180" t="s">
        <v>1032</v>
      </c>
      <c r="AB29" s="213" t="s">
        <v>769</v>
      </c>
      <c r="AC29" s="213"/>
    </row>
    <row r="30" spans="1:31" ht="60" x14ac:dyDescent="0.2">
      <c r="A30" s="177">
        <v>28</v>
      </c>
      <c r="B30" s="140">
        <v>3</v>
      </c>
      <c r="C30" s="178" t="str">
        <f>IF(COUNTIF(Components!$E$4:$E$989,B30)&gt;0,INDEX(Components!$G$4:$G$989, MATCH(B30,Components!$E$4:$E$989, 0)),"Enter valid code to the left")</f>
        <v>General education access, equity, internal efficiency</v>
      </c>
      <c r="D30" s="140">
        <v>2</v>
      </c>
      <c r="E30" s="178" t="str">
        <f t="array" ref="E30">IF(COUNTIFS(Components!$F$4:$F$989,D30,Components!$B$4:$B$989,B30)&gt;0,INDEX(Components!$G$4:$G$989, MATCH(B30&amp;D30,Components!$B$4:$B$989&amp;Components!$F$4:$F$989,0),0),"Enter the component code on the left")</f>
        <v>primary</v>
      </c>
      <c r="F30" s="140"/>
      <c r="G30" s="178" t="str">
        <f t="array" ref="G30">IF(COUNTIFS(Components!$H$4:$H$989,F30, Components!$C$4:$C$989,D30,Components!$B$4:$B$989,B30)&gt;0,INDEX(Components!$I$4:$I$989, MATCH(B30&amp;D30&amp;F30,Components!$B$4:$B$989&amp;Components!$C$4:$C$989&amp;Components!$H$4:$H$989,0),0),"")</f>
        <v/>
      </c>
      <c r="H30" s="141" t="s">
        <v>2381</v>
      </c>
      <c r="I30" s="138" t="s">
        <v>2394</v>
      </c>
      <c r="J30" s="141" t="s">
        <v>2395</v>
      </c>
      <c r="K30" s="141" t="s">
        <v>2396</v>
      </c>
      <c r="L30" s="181">
        <v>64</v>
      </c>
      <c r="M30" s="181">
        <v>64</v>
      </c>
      <c r="N30" s="181">
        <v>64</v>
      </c>
      <c r="O30" s="181">
        <v>64</v>
      </c>
      <c r="P30" s="181">
        <v>64</v>
      </c>
      <c r="Q30" s="202">
        <f t="shared" si="0"/>
        <v>320</v>
      </c>
      <c r="R30" s="206">
        <v>736000</v>
      </c>
      <c r="S30" s="202">
        <f t="shared" si="1"/>
        <v>47104000</v>
      </c>
      <c r="T30" s="202">
        <f t="shared" si="1"/>
        <v>47104000</v>
      </c>
      <c r="U30" s="202">
        <f t="shared" si="1"/>
        <v>47104000</v>
      </c>
      <c r="V30" s="202">
        <f t="shared" si="1"/>
        <v>47104000</v>
      </c>
      <c r="W30" s="202">
        <f t="shared" si="1"/>
        <v>47104000</v>
      </c>
      <c r="X30" s="202">
        <f t="shared" si="2"/>
        <v>235520000</v>
      </c>
      <c r="Y30" s="180">
        <v>2.2999999999999998</v>
      </c>
      <c r="Z30" s="203" t="str">
        <f>IF(Y30&gt;0,INDEX([6]KPI!$B$2:$B$61, MATCH(Y30,[6]KPI!$A$2:$A$61, 0)),"Enter KPI Reference No. to the left")</f>
        <v>Grades 1-4, including ABE, GER</v>
      </c>
      <c r="AA30" s="180" t="s">
        <v>1032</v>
      </c>
      <c r="AB30" s="213" t="s">
        <v>769</v>
      </c>
      <c r="AC30" s="206" t="s">
        <v>2397</v>
      </c>
      <c r="AE30" s="248"/>
    </row>
    <row r="31" spans="1:31" ht="60" x14ac:dyDescent="0.2">
      <c r="A31" s="177">
        <v>29</v>
      </c>
      <c r="B31" s="140">
        <v>3</v>
      </c>
      <c r="C31" s="178" t="str">
        <f>IF(COUNTIF(Components!$E$4:$E$989,B31)&gt;0,INDEX(Components!$G$4:$G$989, MATCH(B31,Components!$E$4:$E$989, 0)),"Enter valid code to the left")</f>
        <v>General education access, equity, internal efficiency</v>
      </c>
      <c r="D31" s="140">
        <v>2</v>
      </c>
      <c r="E31" s="178" t="str">
        <f t="array" ref="E31">IF(COUNTIFS(Components!$F$4:$F$989,D31,Components!$B$4:$B$989,B31)&gt;0,INDEX(Components!$G$4:$G$989, MATCH(B31&amp;D31,Components!$B$4:$B$989&amp;Components!$F$4:$F$989,0),0),"Enter the component code on the left")</f>
        <v>primary</v>
      </c>
      <c r="F31" s="140"/>
      <c r="G31" s="178" t="str">
        <f t="array" ref="G31">IF(COUNTIFS(Components!$H$4:$H$989,F31, Components!$C$4:$C$989,D31,Components!$B$4:$B$989,B31)&gt;0,INDEX(Components!$I$4:$I$989, MATCH(B31&amp;D31&amp;F31,Components!$B$4:$B$989&amp;Components!$C$4:$C$989&amp;Components!$H$4:$H$989,0),0),"")</f>
        <v/>
      </c>
      <c r="H31" s="141" t="s">
        <v>2381</v>
      </c>
      <c r="I31" s="138" t="s">
        <v>2398</v>
      </c>
      <c r="J31" s="141" t="s">
        <v>2399</v>
      </c>
      <c r="K31" s="141" t="s">
        <v>2400</v>
      </c>
      <c r="L31" s="181">
        <v>5000</v>
      </c>
      <c r="M31" s="181">
        <v>5000</v>
      </c>
      <c r="N31" s="181">
        <v>5000</v>
      </c>
      <c r="O31" s="181">
        <v>5000</v>
      </c>
      <c r="P31" s="181">
        <v>5000</v>
      </c>
      <c r="Q31" s="202">
        <f t="shared" si="0"/>
        <v>25000</v>
      </c>
      <c r="R31" s="206">
        <v>6000</v>
      </c>
      <c r="S31" s="202">
        <f t="shared" si="1"/>
        <v>30000000</v>
      </c>
      <c r="T31" s="202">
        <f t="shared" si="1"/>
        <v>30000000</v>
      </c>
      <c r="U31" s="202">
        <f t="shared" si="1"/>
        <v>30000000</v>
      </c>
      <c r="V31" s="202">
        <f t="shared" si="1"/>
        <v>30000000</v>
      </c>
      <c r="W31" s="202">
        <f t="shared" si="1"/>
        <v>30000000</v>
      </c>
      <c r="X31" s="202">
        <f t="shared" si="2"/>
        <v>150000000</v>
      </c>
      <c r="Y31" s="180">
        <v>2.7</v>
      </c>
      <c r="Z31" s="203" t="str">
        <f>IF(Y31&gt;0,INDEX([6]KPI!$B$2:$B$61, MATCH(Y31,[6]KPI!$A$2:$A$61, 0)),"Enter KPI Reference No. to the left")</f>
        <v>Grades 1-8, including ABE, GER</v>
      </c>
      <c r="AA31" s="180" t="s">
        <v>1032</v>
      </c>
      <c r="AB31" s="213" t="s">
        <v>769</v>
      </c>
      <c r="AC31" s="213" t="s">
        <v>2401</v>
      </c>
      <c r="AE31" s="248"/>
    </row>
    <row r="32" spans="1:31" ht="60" x14ac:dyDescent="0.2">
      <c r="A32" s="177">
        <v>30</v>
      </c>
      <c r="B32" s="140">
        <v>3</v>
      </c>
      <c r="C32" s="178" t="str">
        <f>IF(COUNTIF(Components!$E$4:$E$989,B32)&gt;0,INDEX(Components!$G$4:$G$989, MATCH(B32,Components!$E$4:$E$989, 0)),"Enter valid code to the left")</f>
        <v>General education access, equity, internal efficiency</v>
      </c>
      <c r="D32" s="140">
        <v>2</v>
      </c>
      <c r="E32" s="178" t="str">
        <f t="array" ref="E32">IF(COUNTIFS(Components!$F$4:$F$989,D32,Components!$B$4:$B$989,B32)&gt;0,INDEX(Components!$G$4:$G$989, MATCH(B32&amp;D32,Components!$B$4:$B$989&amp;Components!$F$4:$F$989,0),0),"Enter the component code on the left")</f>
        <v>primary</v>
      </c>
      <c r="F32" s="140"/>
      <c r="G32" s="178" t="str">
        <f t="array" ref="G32">IF(COUNTIFS(Components!$H$4:$H$989,F32, Components!$C$4:$C$989,D32,Components!$B$4:$B$989,B32)&gt;0,INDEX(Components!$I$4:$I$989, MATCH(B32&amp;D32&amp;F32,Components!$B$4:$B$989&amp;Components!$C$4:$C$989&amp;Components!$H$4:$H$989,0),0),"")</f>
        <v/>
      </c>
      <c r="H32" s="141" t="s">
        <v>2381</v>
      </c>
      <c r="I32" s="138" t="s">
        <v>2402</v>
      </c>
      <c r="J32" s="141" t="s">
        <v>2403</v>
      </c>
      <c r="K32" s="141" t="s">
        <v>2404</v>
      </c>
      <c r="L32" s="181">
        <v>11912964</v>
      </c>
      <c r="M32" s="181">
        <v>11913977</v>
      </c>
      <c r="N32" s="181">
        <v>11872385</v>
      </c>
      <c r="O32" s="181">
        <v>11779935</v>
      </c>
      <c r="P32" s="181">
        <v>11637663</v>
      </c>
      <c r="Q32" s="202">
        <f t="shared" si="0"/>
        <v>59116924</v>
      </c>
      <c r="R32" s="206">
        <v>2020</v>
      </c>
      <c r="S32" s="202">
        <f t="shared" si="1"/>
        <v>24064187280</v>
      </c>
      <c r="T32" s="202">
        <f t="shared" si="1"/>
        <v>24066233540</v>
      </c>
      <c r="U32" s="202">
        <f t="shared" si="1"/>
        <v>23982217700</v>
      </c>
      <c r="V32" s="202">
        <f t="shared" si="1"/>
        <v>23795468700</v>
      </c>
      <c r="W32" s="202">
        <f t="shared" si="1"/>
        <v>23508079260</v>
      </c>
      <c r="X32" s="202">
        <f t="shared" si="2"/>
        <v>119416186480</v>
      </c>
      <c r="Y32" s="180">
        <v>2.2999999999999998</v>
      </c>
      <c r="Z32" s="203" t="str">
        <f>IF(Y32&gt;0,INDEX([6]KPI!$B$2:$B$61, MATCH(Y32,[6]KPI!$A$2:$A$61, 0)),"Enter KPI Reference No. to the left")</f>
        <v>Grades 1-4, including ABE, GER</v>
      </c>
      <c r="AA32" s="180" t="s">
        <v>1032</v>
      </c>
      <c r="AB32" s="213" t="s">
        <v>769</v>
      </c>
      <c r="AC32" s="213" t="s">
        <v>2405</v>
      </c>
      <c r="AE32" s="248"/>
    </row>
    <row r="33" spans="1:29" ht="60" x14ac:dyDescent="0.2">
      <c r="A33" s="177">
        <v>31</v>
      </c>
      <c r="B33" s="140">
        <v>3</v>
      </c>
      <c r="C33" s="178" t="str">
        <f>IF(COUNTIF(Components!$E$4:$E$989,B33)&gt;0,INDEX(Components!$G$4:$G$989, MATCH(B33,Components!$E$4:$E$989, 0)),"Enter valid code to the left")</f>
        <v>General education access, equity, internal efficiency</v>
      </c>
      <c r="D33" s="140">
        <v>2</v>
      </c>
      <c r="E33" s="178" t="str">
        <f t="array" ref="E33">IF(COUNTIFS(Components!$F$4:$F$989,D33,Components!$B$4:$B$989,B33)&gt;0,INDEX(Components!$G$4:$G$989, MATCH(B33&amp;D33,Components!$B$4:$B$989&amp;Components!$F$4:$F$989,0),0),"Enter the component code on the left")</f>
        <v>primary</v>
      </c>
      <c r="F33" s="140"/>
      <c r="G33" s="178" t="str">
        <f t="array" ref="G33">IF(COUNTIFS(Components!$H$4:$H$989,F33, Components!$C$4:$C$989,D33,Components!$B$4:$B$989,B33)&gt;0,INDEX(Components!$I$4:$I$989, MATCH(B33&amp;D33&amp;F33,Components!$B$4:$B$989&amp;Components!$C$4:$C$989&amp;Components!$H$4:$H$989,0),0),"")</f>
        <v/>
      </c>
      <c r="H33" s="141" t="s">
        <v>2381</v>
      </c>
      <c r="I33" s="138" t="s">
        <v>2406</v>
      </c>
      <c r="J33" s="141" t="s">
        <v>2403</v>
      </c>
      <c r="K33" s="141" t="s">
        <v>2404</v>
      </c>
      <c r="L33" s="181">
        <v>10000</v>
      </c>
      <c r="M33" s="181">
        <v>10000</v>
      </c>
      <c r="N33" s="181">
        <v>10000</v>
      </c>
      <c r="O33" s="181">
        <v>10000</v>
      </c>
      <c r="P33" s="181">
        <v>10000</v>
      </c>
      <c r="Q33" s="202">
        <f t="shared" si="0"/>
        <v>50000</v>
      </c>
      <c r="R33" s="206">
        <v>2000</v>
      </c>
      <c r="S33" s="202">
        <f t="shared" si="1"/>
        <v>20000000</v>
      </c>
      <c r="T33" s="202">
        <f t="shared" si="1"/>
        <v>20000000</v>
      </c>
      <c r="U33" s="202">
        <f t="shared" si="1"/>
        <v>20000000</v>
      </c>
      <c r="V33" s="202">
        <f t="shared" si="1"/>
        <v>20000000</v>
      </c>
      <c r="W33" s="202">
        <f t="shared" si="1"/>
        <v>20000000</v>
      </c>
      <c r="X33" s="202">
        <f t="shared" si="2"/>
        <v>100000000</v>
      </c>
      <c r="Y33" s="180">
        <v>2.7</v>
      </c>
      <c r="Z33" s="203" t="str">
        <f>IF(Y33&gt;0,INDEX([6]KPI!$B$2:$B$61, MATCH(Y33,[6]KPI!$A$2:$A$61, 0)),"Enter KPI Reference No. to the left")</f>
        <v>Grades 1-8, including ABE, GER</v>
      </c>
      <c r="AA33" s="180" t="s">
        <v>1032</v>
      </c>
      <c r="AB33" s="213" t="s">
        <v>769</v>
      </c>
      <c r="AC33" s="213"/>
    </row>
    <row r="34" spans="1:29" ht="60" x14ac:dyDescent="0.2">
      <c r="A34" s="177">
        <v>32</v>
      </c>
      <c r="B34" s="140">
        <v>3</v>
      </c>
      <c r="C34" s="178" t="str">
        <f>IF(COUNTIF(Components!$E$4:$E$989,B34)&gt;0,INDEX(Components!$G$4:$G$989, MATCH(B34,Components!$E$4:$E$989, 0)),"Enter valid code to the left")</f>
        <v>General education access, equity, internal efficiency</v>
      </c>
      <c r="D34" s="140">
        <v>2</v>
      </c>
      <c r="E34" s="178" t="str">
        <f t="array" ref="E34">IF(COUNTIFS(Components!$F$4:$F$989,D34,Components!$B$4:$B$989,B34)&gt;0,INDEX(Components!$G$4:$G$989, MATCH(B34&amp;D34,Components!$B$4:$B$989&amp;Components!$F$4:$F$989,0),0),"Enter the component code on the left")</f>
        <v>primary</v>
      </c>
      <c r="F34" s="140"/>
      <c r="G34" s="178" t="str">
        <f t="array" ref="G34">IF(COUNTIFS(Components!$H$4:$H$989,F34, Components!$C$4:$C$989,D34,Components!$B$4:$B$989,B34)&gt;0,INDEX(Components!$I$4:$I$989, MATCH(B34&amp;D34&amp;F34,Components!$B$4:$B$989&amp;Components!$C$4:$C$989&amp;Components!$H$4:$H$989,0),0),"")</f>
        <v/>
      </c>
      <c r="H34" s="141" t="s">
        <v>2381</v>
      </c>
      <c r="I34" s="138" t="s">
        <v>2407</v>
      </c>
      <c r="J34" s="141" t="s">
        <v>2399</v>
      </c>
      <c r="K34" s="141" t="s">
        <v>2408</v>
      </c>
      <c r="L34" s="181"/>
      <c r="M34" s="181">
        <v>1</v>
      </c>
      <c r="N34" s="181"/>
      <c r="O34" s="181"/>
      <c r="P34" s="181"/>
      <c r="Q34" s="202">
        <f>L34+M34+N34+O34+P34</f>
        <v>1</v>
      </c>
      <c r="R34" s="206">
        <v>1000000</v>
      </c>
      <c r="S34" s="202">
        <f t="shared" si="1"/>
        <v>0</v>
      </c>
      <c r="T34" s="202">
        <f>M34*$R34</f>
        <v>1000000</v>
      </c>
      <c r="U34" s="202">
        <f>N34*$R34</f>
        <v>0</v>
      </c>
      <c r="V34" s="202">
        <f t="shared" si="1"/>
        <v>0</v>
      </c>
      <c r="W34" s="202">
        <f t="shared" si="1"/>
        <v>0</v>
      </c>
      <c r="X34" s="202">
        <f t="shared" si="2"/>
        <v>1000000</v>
      </c>
      <c r="Y34" s="180" t="s">
        <v>658</v>
      </c>
      <c r="Z34" s="203" t="str">
        <f>IF(Y34&gt;0,INDEX([6]KPI!$B$2:$B$61, MATCH(Y34,[6]KPI!$A$2:$A$61, 0)),"Enter KPI Reference No. to the left")</f>
        <v>Enrolment rate of children with SNE, Grades 1-8</v>
      </c>
      <c r="AA34" s="180" t="s">
        <v>1032</v>
      </c>
      <c r="AB34" s="206" t="s">
        <v>3340</v>
      </c>
      <c r="AC34" s="213"/>
    </row>
    <row r="35" spans="1:29" ht="60" x14ac:dyDescent="0.2">
      <c r="A35" s="177">
        <v>33</v>
      </c>
      <c r="B35" s="140">
        <v>3</v>
      </c>
      <c r="C35" s="178" t="str">
        <f>IF(COUNTIF(Components!$E$4:$E$989,B35)&gt;0,INDEX(Components!$G$4:$G$989, MATCH(B35,Components!$E$4:$E$989, 0)),"Enter valid code to the left")</f>
        <v>General education access, equity, internal efficiency</v>
      </c>
      <c r="D35" s="140">
        <v>2</v>
      </c>
      <c r="E35" s="178" t="str">
        <f t="array" ref="E35">IF(COUNTIFS(Components!$F$4:$F$989,D35,Components!$B$4:$B$989,B35)&gt;0,INDEX(Components!$G$4:$G$989, MATCH(B35&amp;D35,Components!$B$4:$B$989&amp;Components!$F$4:$F$989,0),0),"Enter the component code on the left")</f>
        <v>primary</v>
      </c>
      <c r="F35" s="140"/>
      <c r="G35" s="178" t="str">
        <f t="array" ref="G35">IF(COUNTIFS(Components!$H$4:$H$989,F35, Components!$C$4:$C$989,D35,Components!$B$4:$B$989,B35)&gt;0,INDEX(Components!$I$4:$I$989, MATCH(B35&amp;D35&amp;F35,Components!$B$4:$B$989&amp;Components!$C$4:$C$989&amp;Components!$H$4:$H$989,0),0),"")</f>
        <v/>
      </c>
      <c r="H35" s="141" t="s">
        <v>2409</v>
      </c>
      <c r="I35" s="138" t="s">
        <v>2410</v>
      </c>
      <c r="J35" s="141" t="s">
        <v>2411</v>
      </c>
      <c r="K35" s="141" t="s">
        <v>2412</v>
      </c>
      <c r="L35" s="181"/>
      <c r="M35" s="181">
        <v>1</v>
      </c>
      <c r="N35" s="181"/>
      <c r="O35" s="181"/>
      <c r="P35" s="181"/>
      <c r="Q35" s="202">
        <f t="shared" ref="Q35:Q36" si="3">L35+M35+N35+O35+P35</f>
        <v>1</v>
      </c>
      <c r="R35" s="206">
        <v>700000</v>
      </c>
      <c r="S35" s="202">
        <f t="shared" si="1"/>
        <v>0</v>
      </c>
      <c r="T35" s="202">
        <f t="shared" si="1"/>
        <v>700000</v>
      </c>
      <c r="U35" s="202">
        <f t="shared" si="1"/>
        <v>0</v>
      </c>
      <c r="V35" s="202">
        <f t="shared" si="1"/>
        <v>0</v>
      </c>
      <c r="W35" s="202">
        <f t="shared" si="1"/>
        <v>0</v>
      </c>
      <c r="X35" s="202">
        <f t="shared" si="2"/>
        <v>700000</v>
      </c>
      <c r="Y35" s="180">
        <v>2.7</v>
      </c>
      <c r="Z35" s="203" t="str">
        <f>IF(Y35&gt;0,INDEX([6]KPI!$B$2:$B$61, MATCH(Y35,[6]KPI!$A$2:$A$61, 0)),"Enter KPI Reference No. to the left")</f>
        <v>Grades 1-8, including ABE, GER</v>
      </c>
      <c r="AA35" s="180" t="s">
        <v>1032</v>
      </c>
      <c r="AB35" s="213" t="s">
        <v>3311</v>
      </c>
      <c r="AC35" s="213"/>
    </row>
    <row r="36" spans="1:29" s="187" customFormat="1" ht="72" x14ac:dyDescent="0.2">
      <c r="A36" s="177">
        <v>34</v>
      </c>
      <c r="B36" s="190">
        <v>3</v>
      </c>
      <c r="C36" s="178" t="str">
        <f>IF(COUNTIF(Components!$E$4:$E$989,B36)&gt;0,INDEX(Components!$G$4:$G$989, MATCH(B36,Components!$E$4:$E$989, 0)),"Enter valid code to the left")</f>
        <v>General education access, equity, internal efficiency</v>
      </c>
      <c r="D36" s="190">
        <v>2</v>
      </c>
      <c r="E36" s="178" t="str">
        <f t="array" ref="E36">IF(COUNTIFS(Components!$F$4:$F$989,D36,Components!$B$4:$B$989,B36)&gt;0,INDEX(Components!$G$4:$G$989, MATCH(B36&amp;D36,Components!$B$4:$B$989&amp;Components!$F$4:$F$989,0),0),"Enter the component code on the left")</f>
        <v>primary</v>
      </c>
      <c r="F36" s="190"/>
      <c r="G36" s="178" t="str">
        <f t="array" ref="G36">IF(COUNTIFS(Components!$H$4:$H$989,F36, Components!$C$4:$C$989,D36,Components!$B$4:$B$989,B36)&gt;0,INDEX(Components!$I$4:$I$989, MATCH(B36&amp;D36&amp;F36,Components!$B$4:$B$989&amp;Components!$C$4:$C$989&amp;Components!$H$4:$H$989,0),0),"")</f>
        <v/>
      </c>
      <c r="H36" s="141" t="s">
        <v>2409</v>
      </c>
      <c r="I36" s="138" t="s">
        <v>2413</v>
      </c>
      <c r="J36" s="141" t="s">
        <v>2414</v>
      </c>
      <c r="K36" s="141" t="s">
        <v>2415</v>
      </c>
      <c r="L36" s="181"/>
      <c r="M36" s="181"/>
      <c r="N36" s="181"/>
      <c r="O36" s="181">
        <v>12</v>
      </c>
      <c r="P36" s="181"/>
      <c r="Q36" s="209">
        <f t="shared" si="3"/>
        <v>12</v>
      </c>
      <c r="R36" s="206">
        <v>5425</v>
      </c>
      <c r="S36" s="209">
        <f t="shared" si="1"/>
        <v>0</v>
      </c>
      <c r="T36" s="209">
        <f t="shared" si="1"/>
        <v>0</v>
      </c>
      <c r="U36" s="209">
        <f t="shared" si="1"/>
        <v>0</v>
      </c>
      <c r="V36" s="209">
        <f t="shared" si="1"/>
        <v>65100</v>
      </c>
      <c r="W36" s="209">
        <f t="shared" si="1"/>
        <v>0</v>
      </c>
      <c r="X36" s="209">
        <f t="shared" si="2"/>
        <v>65100</v>
      </c>
      <c r="Y36" s="191">
        <v>2.7</v>
      </c>
      <c r="Z36" s="210" t="str">
        <f>IF(Y36&gt;0,INDEX([6]KPI!$B$2:$B$61, MATCH(Y36,[6]KPI!$A$2:$A$61, 0)),"Enter KPI Reference No. to the left")</f>
        <v>Grades 1-8, including ABE, GER</v>
      </c>
      <c r="AA36" s="191" t="s">
        <v>1032</v>
      </c>
      <c r="AB36" s="206" t="s">
        <v>3311</v>
      </c>
      <c r="AC36" s="206" t="s">
        <v>2360</v>
      </c>
    </row>
    <row r="37" spans="1:29" s="187" customFormat="1" ht="60" x14ac:dyDescent="0.2">
      <c r="A37" s="177">
        <v>35</v>
      </c>
      <c r="B37" s="190">
        <v>3</v>
      </c>
      <c r="C37" s="178" t="str">
        <f>IF(COUNTIF(Components!$E$4:$E$989,B37)&gt;0,INDEX(Components!$G$4:$G$989, MATCH(B37,Components!$E$4:$E$989, 0)),"Enter valid code to the left")</f>
        <v>General education access, equity, internal efficiency</v>
      </c>
      <c r="D37" s="190">
        <v>2</v>
      </c>
      <c r="E37" s="178" t="str">
        <f t="array" ref="E37">IF(COUNTIFS(Components!$F$4:$F$989,D37,Components!$B$4:$B$989,B37)&gt;0,INDEX(Components!$G$4:$G$989, MATCH(B37&amp;D37,Components!$B$4:$B$989&amp;Components!$F$4:$F$989,0),0),"Enter the component code on the left")</f>
        <v>primary</v>
      </c>
      <c r="F37" s="190"/>
      <c r="G37" s="178" t="str">
        <f t="array" ref="G37">IF(COUNTIFS(Components!$H$4:$H$989,F37, Components!$C$4:$C$989,D37,Components!$B$4:$B$989,B37)&gt;0,INDEX(Components!$I$4:$I$989, MATCH(B37&amp;D37&amp;F37,Components!$B$4:$B$989&amp;Components!$C$4:$C$989&amp;Components!$H$4:$H$989,0),0),"")</f>
        <v/>
      </c>
      <c r="H37" s="141" t="s">
        <v>2409</v>
      </c>
      <c r="I37" s="138" t="s">
        <v>2416</v>
      </c>
      <c r="J37" s="141" t="s">
        <v>2417</v>
      </c>
      <c r="K37" s="141" t="s">
        <v>1714</v>
      </c>
      <c r="L37" s="181"/>
      <c r="M37" s="181">
        <v>50</v>
      </c>
      <c r="N37" s="181"/>
      <c r="O37" s="181"/>
      <c r="P37" s="181"/>
      <c r="Q37" s="209">
        <f>L37+M37+N37+O37+P37</f>
        <v>50</v>
      </c>
      <c r="R37" s="206">
        <v>4256</v>
      </c>
      <c r="S37" s="209">
        <f t="shared" si="1"/>
        <v>0</v>
      </c>
      <c r="T37" s="209">
        <f t="shared" si="1"/>
        <v>212800</v>
      </c>
      <c r="U37" s="209">
        <f t="shared" si="1"/>
        <v>0</v>
      </c>
      <c r="V37" s="209">
        <f t="shared" si="1"/>
        <v>0</v>
      </c>
      <c r="W37" s="209">
        <f t="shared" si="1"/>
        <v>0</v>
      </c>
      <c r="X37" s="209">
        <f>S37+T37+U37+V37+W37</f>
        <v>212800</v>
      </c>
      <c r="Y37" s="191" t="s">
        <v>646</v>
      </c>
      <c r="Z37" s="210" t="str">
        <f>IF(Y37&gt;0,INDEX([6]KPI!$B$2:$B$61, MATCH(Y37,[6]KPI!$A$2:$A$61, 0)),"Enter KPI Reference No. to the left")</f>
        <v>Primary schools at level three or above classification</v>
      </c>
      <c r="AA37" s="191" t="s">
        <v>1032</v>
      </c>
      <c r="AB37" s="206" t="s">
        <v>3311</v>
      </c>
      <c r="AC37" s="206"/>
    </row>
    <row r="38" spans="1:29" s="187" customFormat="1" ht="60" x14ac:dyDescent="0.2">
      <c r="A38" s="177">
        <v>36</v>
      </c>
      <c r="B38" s="190">
        <v>3</v>
      </c>
      <c r="C38" s="178" t="str">
        <f>IF(COUNTIF(Components!$E$4:$E$989,B38)&gt;0,INDEX(Components!$G$4:$G$989, MATCH(B38,Components!$E$4:$E$989, 0)),"Enter valid code to the left")</f>
        <v>General education access, equity, internal efficiency</v>
      </c>
      <c r="D38" s="190">
        <v>2</v>
      </c>
      <c r="E38" s="178" t="str">
        <f t="array" ref="E38">IF(COUNTIFS(Components!$F$4:$F$989,D38,Components!$B$4:$B$989,B38)&gt;0,INDEX(Components!$G$4:$G$989, MATCH(B38&amp;D38,Components!$B$4:$B$989&amp;Components!$F$4:$F$989,0),0),"Enter the component code on the left")</f>
        <v>primary</v>
      </c>
      <c r="F38" s="190"/>
      <c r="G38" s="178" t="str">
        <f t="array" ref="G38">IF(COUNTIFS(Components!$H$4:$H$989,F38, Components!$C$4:$C$989,D38,Components!$B$4:$B$989,B38)&gt;0,INDEX(Components!$I$4:$I$989, MATCH(B38&amp;D38&amp;F38,Components!$B$4:$B$989&amp;Components!$C$4:$C$989&amp;Components!$H$4:$H$989,0),0),"")</f>
        <v/>
      </c>
      <c r="H38" s="141" t="s">
        <v>2409</v>
      </c>
      <c r="I38" s="138" t="s">
        <v>2418</v>
      </c>
      <c r="J38" s="141" t="s">
        <v>2417</v>
      </c>
      <c r="K38" s="141" t="s">
        <v>1714</v>
      </c>
      <c r="L38" s="181"/>
      <c r="M38" s="181">
        <v>80</v>
      </c>
      <c r="N38" s="181"/>
      <c r="O38" s="181"/>
      <c r="P38" s="181"/>
      <c r="Q38" s="209">
        <f>L38+M38+N38+O38+P38</f>
        <v>80</v>
      </c>
      <c r="R38" s="206">
        <v>4256</v>
      </c>
      <c r="S38" s="209">
        <f t="shared" si="1"/>
        <v>0</v>
      </c>
      <c r="T38" s="209">
        <f t="shared" si="1"/>
        <v>340480</v>
      </c>
      <c r="U38" s="209">
        <f t="shared" si="1"/>
        <v>0</v>
      </c>
      <c r="V38" s="209">
        <f t="shared" si="1"/>
        <v>0</v>
      </c>
      <c r="W38" s="209">
        <f t="shared" si="1"/>
        <v>0</v>
      </c>
      <c r="X38" s="209">
        <f>S38+T38+U38+V38+W38</f>
        <v>340480</v>
      </c>
      <c r="Y38" s="191" t="s">
        <v>646</v>
      </c>
      <c r="Z38" s="210" t="str">
        <f>IF(Y38&gt;0,INDEX([6]KPI!$B$2:$B$61, MATCH(Y38,[6]KPI!$A$2:$A$61, 0)),"Enter KPI Reference No. to the left")</f>
        <v>Primary schools at level three or above classification</v>
      </c>
      <c r="AA38" s="191" t="s">
        <v>1032</v>
      </c>
      <c r="AB38" s="206" t="s">
        <v>3311</v>
      </c>
      <c r="AC38" s="206"/>
    </row>
    <row r="39" spans="1:29" ht="60" x14ac:dyDescent="0.2">
      <c r="A39" s="177">
        <v>37</v>
      </c>
      <c r="B39" s="140">
        <v>3</v>
      </c>
      <c r="C39" s="178" t="str">
        <f>IF(COUNTIF(Components!$E$4:$E$989,B39)&gt;0,INDEX(Components!$G$4:$G$989, MATCH(B39,Components!$E$4:$E$989, 0)),"Enter valid code to the left")</f>
        <v>General education access, equity, internal efficiency</v>
      </c>
      <c r="D39" s="140">
        <v>2</v>
      </c>
      <c r="E39" s="178" t="str">
        <f t="array" ref="E39">IF(COUNTIFS(Components!$F$4:$F$989,D39,Components!$B$4:$B$989,B39)&gt;0,INDEX(Components!$G$4:$G$989, MATCH(B39&amp;D39,Components!$B$4:$B$989&amp;Components!$F$4:$F$989,0),0),"Enter the component code on the left")</f>
        <v>primary</v>
      </c>
      <c r="F39" s="140"/>
      <c r="G39" s="178" t="str">
        <f t="array" ref="G39">IF(COUNTIFS(Components!$H$4:$H$989,F39, Components!$C$4:$C$989,D39,Components!$B$4:$B$989,B39)&gt;0,INDEX(Components!$I$4:$I$989, MATCH(B39&amp;D39&amp;F39,Components!$B$4:$B$989&amp;Components!$C$4:$C$989&amp;Components!$H$4:$H$989,0),0),"")</f>
        <v/>
      </c>
      <c r="H39" s="141" t="s">
        <v>2409</v>
      </c>
      <c r="I39" s="138" t="s">
        <v>2419</v>
      </c>
      <c r="J39" s="141" t="s">
        <v>2420</v>
      </c>
      <c r="K39" s="141" t="s">
        <v>2068</v>
      </c>
      <c r="L39" s="181">
        <v>70</v>
      </c>
      <c r="M39" s="181">
        <v>70</v>
      </c>
      <c r="N39" s="181">
        <v>70</v>
      </c>
      <c r="O39" s="181">
        <v>70</v>
      </c>
      <c r="P39" s="181">
        <v>70</v>
      </c>
      <c r="Q39" s="202">
        <f t="shared" ref="Q39:Q70" si="4">L39+M39+N39+O39+P39</f>
        <v>350</v>
      </c>
      <c r="R39" s="206">
        <v>4256</v>
      </c>
      <c r="S39" s="202">
        <f t="shared" si="1"/>
        <v>297920</v>
      </c>
      <c r="T39" s="202">
        <f t="shared" si="1"/>
        <v>297920</v>
      </c>
      <c r="U39" s="202">
        <f t="shared" si="1"/>
        <v>297920</v>
      </c>
      <c r="V39" s="202">
        <f t="shared" si="1"/>
        <v>297920</v>
      </c>
      <c r="W39" s="202">
        <f t="shared" si="1"/>
        <v>297920</v>
      </c>
      <c r="X39" s="202">
        <f t="shared" ref="X39:X70" si="5">S39+T39+U39+V39+W39</f>
        <v>1489600</v>
      </c>
      <c r="Y39" s="180" t="s">
        <v>646</v>
      </c>
      <c r="Z39" s="203" t="str">
        <f>IF(Y39&gt;0,INDEX([6]KPI!$B$2:$B$61, MATCH(Y39,[6]KPI!$A$2:$A$61, 0)),"Enter KPI Reference No. to the left")</f>
        <v>Primary schools at level three or above classification</v>
      </c>
      <c r="AA39" s="180" t="s">
        <v>1032</v>
      </c>
      <c r="AB39" s="213" t="s">
        <v>3311</v>
      </c>
      <c r="AC39" s="213"/>
    </row>
    <row r="40" spans="1:29" ht="60" x14ac:dyDescent="0.2">
      <c r="A40" s="177">
        <v>38</v>
      </c>
      <c r="B40" s="140">
        <v>3</v>
      </c>
      <c r="C40" s="178" t="str">
        <f>IF(COUNTIF(Components!$E$4:$E$989,B40)&gt;0,INDEX(Components!$G$4:$G$989, MATCH(B40,Components!$E$4:$E$989, 0)),"Enter valid code to the left")</f>
        <v>General education access, equity, internal efficiency</v>
      </c>
      <c r="D40" s="140">
        <v>2</v>
      </c>
      <c r="E40" s="178" t="str">
        <f t="array" ref="E40">IF(COUNTIFS(Components!$F$4:$F$989,D40,Components!$B$4:$B$989,B40)&gt;0,INDEX(Components!$G$4:$G$989, MATCH(B40&amp;D40,Components!$B$4:$B$989&amp;Components!$F$4:$F$989,0),0),"Enter the component code on the left")</f>
        <v>primary</v>
      </c>
      <c r="F40" s="140"/>
      <c r="G40" s="178" t="str">
        <f t="array" ref="G40">IF(COUNTIFS(Components!$H$4:$H$989,F40, Components!$C$4:$C$989,D40,Components!$B$4:$B$989,B40)&gt;0,INDEX(Components!$I$4:$I$989, MATCH(B40&amp;D40&amp;F40,Components!$B$4:$B$989&amp;Components!$C$4:$C$989&amp;Components!$H$4:$H$989,0),0),"")</f>
        <v/>
      </c>
      <c r="H40" s="141" t="s">
        <v>2409</v>
      </c>
      <c r="I40" s="138" t="s">
        <v>2419</v>
      </c>
      <c r="J40" s="141" t="s">
        <v>2417</v>
      </c>
      <c r="K40" s="141" t="s">
        <v>2068</v>
      </c>
      <c r="L40" s="181">
        <v>770</v>
      </c>
      <c r="M40" s="181">
        <v>770</v>
      </c>
      <c r="N40" s="181">
        <v>770</v>
      </c>
      <c r="O40" s="181">
        <v>770</v>
      </c>
      <c r="P40" s="181">
        <v>770</v>
      </c>
      <c r="Q40" s="202">
        <f t="shared" si="4"/>
        <v>3850</v>
      </c>
      <c r="R40" s="206">
        <v>3845</v>
      </c>
      <c r="S40" s="202">
        <f t="shared" si="1"/>
        <v>2960650</v>
      </c>
      <c r="T40" s="202">
        <f t="shared" si="1"/>
        <v>2960650</v>
      </c>
      <c r="U40" s="202">
        <f t="shared" si="1"/>
        <v>2960650</v>
      </c>
      <c r="V40" s="202">
        <f t="shared" si="1"/>
        <v>2960650</v>
      </c>
      <c r="W40" s="202">
        <f t="shared" si="1"/>
        <v>2960650</v>
      </c>
      <c r="X40" s="202">
        <f t="shared" si="5"/>
        <v>14803250</v>
      </c>
      <c r="Y40" s="180" t="s">
        <v>646</v>
      </c>
      <c r="Z40" s="203" t="str">
        <f>IF(Y40&gt;0,INDEX([6]KPI!$B$2:$B$61, MATCH(Y40,[6]KPI!$A$2:$A$61, 0)),"Enter KPI Reference No. to the left")</f>
        <v>Primary schools at level three or above classification</v>
      </c>
      <c r="AA40" s="180" t="s">
        <v>1032</v>
      </c>
      <c r="AB40" s="213" t="s">
        <v>769</v>
      </c>
      <c r="AC40" s="213"/>
    </row>
    <row r="41" spans="1:29" ht="60" x14ac:dyDescent="0.2">
      <c r="A41" s="177">
        <v>39</v>
      </c>
      <c r="B41" s="140">
        <v>3</v>
      </c>
      <c r="C41" s="178" t="str">
        <f>IF(COUNTIF(Components!$E$4:$E$989,B41)&gt;0,INDEX(Components!$G$4:$G$989, MATCH(B41,Components!$E$4:$E$989, 0)),"Enter valid code to the left")</f>
        <v>General education access, equity, internal efficiency</v>
      </c>
      <c r="D41" s="140">
        <v>2</v>
      </c>
      <c r="E41" s="178" t="str">
        <f t="array" ref="E41">IF(COUNTIFS(Components!$F$4:$F$989,D41,Components!$B$4:$B$989,B41)&gt;0,INDEX(Components!$G$4:$G$989, MATCH(B41&amp;D41,Components!$B$4:$B$989&amp;Components!$F$4:$F$989,0),0),"Enter the component code on the left")</f>
        <v>primary</v>
      </c>
      <c r="F41" s="140"/>
      <c r="G41" s="178" t="str">
        <f t="array" ref="G41">IF(COUNTIFS(Components!$H$4:$H$989,F41, Components!$C$4:$C$989,D41,Components!$B$4:$B$989,B41)&gt;0,INDEX(Components!$I$4:$I$989, MATCH(B41&amp;D41&amp;F41,Components!$B$4:$B$989&amp;Components!$C$4:$C$989&amp;Components!$H$4:$H$989,0),0),"")</f>
        <v/>
      </c>
      <c r="H41" s="141" t="s">
        <v>2409</v>
      </c>
      <c r="I41" s="138" t="s">
        <v>2421</v>
      </c>
      <c r="J41" s="141" t="s">
        <v>2373</v>
      </c>
      <c r="K41" s="141" t="s">
        <v>1838</v>
      </c>
      <c r="L41" s="181">
        <v>1</v>
      </c>
      <c r="M41" s="181">
        <v>1</v>
      </c>
      <c r="N41" s="181">
        <v>1</v>
      </c>
      <c r="O41" s="181">
        <v>1</v>
      </c>
      <c r="P41" s="181">
        <v>1</v>
      </c>
      <c r="Q41" s="202">
        <f t="shared" si="4"/>
        <v>5</v>
      </c>
      <c r="R41" s="206">
        <v>1000000</v>
      </c>
      <c r="S41" s="202">
        <f t="shared" si="1"/>
        <v>1000000</v>
      </c>
      <c r="T41" s="202">
        <f t="shared" si="1"/>
        <v>1000000</v>
      </c>
      <c r="U41" s="202">
        <f t="shared" si="1"/>
        <v>1000000</v>
      </c>
      <c r="V41" s="202">
        <f t="shared" si="1"/>
        <v>1000000</v>
      </c>
      <c r="W41" s="202">
        <f t="shared" si="1"/>
        <v>1000000</v>
      </c>
      <c r="X41" s="202">
        <f t="shared" si="5"/>
        <v>5000000</v>
      </c>
      <c r="Y41" s="180">
        <v>2.7</v>
      </c>
      <c r="Z41" s="203" t="str">
        <f>IF(Y41&gt;0,INDEX([6]KPI!$B$2:$B$61, MATCH(Y41,[6]KPI!$A$2:$A$61, 0)),"Enter KPI Reference No. to the left")</f>
        <v>Grades 1-8, including ABE, GER</v>
      </c>
      <c r="AA41" s="180" t="s">
        <v>1032</v>
      </c>
      <c r="AB41" s="213" t="s">
        <v>3311</v>
      </c>
      <c r="AC41" s="213"/>
    </row>
    <row r="42" spans="1:29" ht="60" x14ac:dyDescent="0.2">
      <c r="A42" s="177">
        <v>40</v>
      </c>
      <c r="B42" s="140">
        <v>3</v>
      </c>
      <c r="C42" s="178" t="str">
        <f>IF(COUNTIF(Components!$E$4:$E$989,B42)&gt;0,INDEX(Components!$G$4:$G$989, MATCH(B42,Components!$E$4:$E$989, 0)),"Enter valid code to the left")</f>
        <v>General education access, equity, internal efficiency</v>
      </c>
      <c r="D42" s="140">
        <v>2</v>
      </c>
      <c r="E42" s="178" t="str">
        <f t="array" ref="E42">IF(COUNTIFS(Components!$F$4:$F$989,D42,Components!$B$4:$B$989,B42)&gt;0,INDEX(Components!$G$4:$G$989, MATCH(B42&amp;D42,Components!$B$4:$B$989&amp;Components!$F$4:$F$989,0),0),"Enter the component code on the left")</f>
        <v>primary</v>
      </c>
      <c r="F42" s="140"/>
      <c r="G42" s="178" t="str">
        <f t="array" ref="G42">IF(COUNTIFS(Components!$H$4:$H$989,F42, Components!$C$4:$C$989,D42,Components!$B$4:$B$989,B42)&gt;0,INDEX(Components!$I$4:$I$989, MATCH(B42&amp;D42&amp;F42,Components!$B$4:$B$989&amp;Components!$C$4:$C$989&amp;Components!$H$4:$H$989,0),0),"")</f>
        <v/>
      </c>
      <c r="H42" s="141" t="s">
        <v>2409</v>
      </c>
      <c r="I42" s="138" t="s">
        <v>2421</v>
      </c>
      <c r="J42" s="141" t="s">
        <v>2422</v>
      </c>
      <c r="K42" s="141" t="s">
        <v>1838</v>
      </c>
      <c r="L42" s="181">
        <v>11</v>
      </c>
      <c r="M42" s="181">
        <v>11</v>
      </c>
      <c r="N42" s="181">
        <v>11</v>
      </c>
      <c r="O42" s="181">
        <v>11</v>
      </c>
      <c r="P42" s="181">
        <v>11</v>
      </c>
      <c r="Q42" s="202">
        <f t="shared" si="4"/>
        <v>55</v>
      </c>
      <c r="R42" s="206">
        <v>800000</v>
      </c>
      <c r="S42" s="202">
        <f t="shared" si="1"/>
        <v>8800000</v>
      </c>
      <c r="T42" s="202">
        <f t="shared" si="1"/>
        <v>8800000</v>
      </c>
      <c r="U42" s="202">
        <f t="shared" si="1"/>
        <v>8800000</v>
      </c>
      <c r="V42" s="202">
        <f t="shared" si="1"/>
        <v>8800000</v>
      </c>
      <c r="W42" s="202">
        <f t="shared" si="1"/>
        <v>8800000</v>
      </c>
      <c r="X42" s="202">
        <f t="shared" si="5"/>
        <v>44000000</v>
      </c>
      <c r="Y42" s="180">
        <v>2.7</v>
      </c>
      <c r="Z42" s="203" t="str">
        <f>IF(Y42&gt;0,INDEX([6]KPI!$B$2:$B$61, MATCH(Y42,[6]KPI!$A$2:$A$61, 0)),"Enter KPI Reference No. to the left")</f>
        <v>Grades 1-8, including ABE, GER</v>
      </c>
      <c r="AA42" s="180" t="s">
        <v>1032</v>
      </c>
      <c r="AB42" s="213" t="s">
        <v>769</v>
      </c>
      <c r="AC42" s="213"/>
    </row>
    <row r="43" spans="1:29" ht="60" x14ac:dyDescent="0.2">
      <c r="A43" s="177">
        <v>41</v>
      </c>
      <c r="B43" s="140">
        <v>3</v>
      </c>
      <c r="C43" s="178" t="str">
        <f>IF(COUNTIF(Components!$E$4:$E$989,B43)&gt;0,INDEX(Components!$G$4:$G$989, MATCH(B43,Components!$E$4:$E$989, 0)),"Enter valid code to the left")</f>
        <v>General education access, equity, internal efficiency</v>
      </c>
      <c r="D43" s="140">
        <v>3</v>
      </c>
      <c r="E43" s="178" t="str">
        <f t="array" ref="E43">IF(COUNTIFS(Components!$F$4:$F$989,D43,Components!$B$4:$B$989,B43)&gt;0,INDEX(Components!$G$4:$G$989, MATCH(B43&amp;D43,Components!$B$4:$B$989&amp;Components!$F$4:$F$989,0),0),"Enter the component code on the left")</f>
        <v>secondary</v>
      </c>
      <c r="F43" s="140"/>
      <c r="G43" s="178" t="str">
        <f t="array" ref="G43">IF(COUNTIFS(Components!$H$4:$H$989,F43, Components!$C$4:$C$989,D43,Components!$B$4:$B$989,B43)&gt;0,INDEX(Components!$I$4:$I$989, MATCH(B43&amp;D43&amp;F43,Components!$B$4:$B$989&amp;Components!$C$4:$C$989&amp;Components!$H$4:$H$989,0),0),"")</f>
        <v/>
      </c>
      <c r="H43" s="141" t="s">
        <v>2423</v>
      </c>
      <c r="I43" s="138" t="s">
        <v>2424</v>
      </c>
      <c r="J43" s="141" t="s">
        <v>2425</v>
      </c>
      <c r="K43" s="141" t="s">
        <v>2426</v>
      </c>
      <c r="L43" s="181"/>
      <c r="M43" s="181">
        <v>11</v>
      </c>
      <c r="N43" s="181"/>
      <c r="O43" s="181"/>
      <c r="P43" s="181"/>
      <c r="Q43" s="202">
        <f t="shared" si="4"/>
        <v>11</v>
      </c>
      <c r="R43" s="206">
        <v>136364</v>
      </c>
      <c r="S43" s="202">
        <f t="shared" si="1"/>
        <v>0</v>
      </c>
      <c r="T43" s="202">
        <f t="shared" si="1"/>
        <v>1500004</v>
      </c>
      <c r="U43" s="202">
        <f t="shared" si="1"/>
        <v>0</v>
      </c>
      <c r="V43" s="202">
        <f t="shared" si="1"/>
        <v>0</v>
      </c>
      <c r="W43" s="202">
        <f t="shared" si="1"/>
        <v>0</v>
      </c>
      <c r="X43" s="202">
        <f t="shared" si="5"/>
        <v>1500004</v>
      </c>
      <c r="Y43" s="180">
        <v>2.9</v>
      </c>
      <c r="Z43" s="203" t="str">
        <f>IF(Y43&gt;0,INDEX([6]KPI!$B$2:$B$61, MATCH(Y43,[6]KPI!$A$2:$A$61, 0)),"Enter KPI Reference No. to the left")</f>
        <v>Grades 9-10, GER</v>
      </c>
      <c r="AA43" s="180" t="s">
        <v>1032</v>
      </c>
      <c r="AB43" s="213" t="s">
        <v>769</v>
      </c>
      <c r="AC43" s="213"/>
    </row>
    <row r="44" spans="1:29" ht="60" x14ac:dyDescent="0.2">
      <c r="A44" s="177">
        <v>42</v>
      </c>
      <c r="B44" s="140">
        <v>3</v>
      </c>
      <c r="C44" s="178" t="str">
        <f>IF(COUNTIF(Components!$E$4:$E$989,B44)&gt;0,INDEX(Components!$G$4:$G$989, MATCH(B44,Components!$E$4:$E$989, 0)),"Enter valid code to the left")</f>
        <v>General education access, equity, internal efficiency</v>
      </c>
      <c r="D44" s="140">
        <v>3</v>
      </c>
      <c r="E44" s="178" t="str">
        <f t="array" ref="E44">IF(COUNTIFS(Components!$F$4:$F$989,D44,Components!$B$4:$B$989,B44)&gt;0,INDEX(Components!$G$4:$G$989, MATCH(B44&amp;D44,Components!$B$4:$B$989&amp;Components!$F$4:$F$989,0),0),"Enter the component code on the left")</f>
        <v>secondary</v>
      </c>
      <c r="F44" s="140"/>
      <c r="G44" s="178" t="str">
        <f t="array" ref="G44">IF(COUNTIFS(Components!$H$4:$H$989,F44, Components!$C$4:$C$989,D44,Components!$B$4:$B$989,B44)&gt;0,INDEX(Components!$I$4:$I$989, MATCH(B44&amp;D44&amp;F44,Components!$B$4:$B$989&amp;Components!$C$4:$C$989&amp;Components!$H$4:$H$989,0),0),"")</f>
        <v/>
      </c>
      <c r="H44" s="141" t="s">
        <v>2423</v>
      </c>
      <c r="I44" s="138" t="s">
        <v>2427</v>
      </c>
      <c r="J44" s="141" t="s">
        <v>2425</v>
      </c>
      <c r="K44" s="141" t="s">
        <v>1726</v>
      </c>
      <c r="L44" s="181">
        <v>1200</v>
      </c>
      <c r="M44" s="181">
        <v>1200</v>
      </c>
      <c r="N44" s="181">
        <v>1200</v>
      </c>
      <c r="O44" s="181">
        <v>1200</v>
      </c>
      <c r="P44" s="181">
        <v>1200</v>
      </c>
      <c r="Q44" s="202">
        <f t="shared" si="4"/>
        <v>6000</v>
      </c>
      <c r="R44" s="206">
        <v>364000</v>
      </c>
      <c r="S44" s="202">
        <f t="shared" si="1"/>
        <v>436800000</v>
      </c>
      <c r="T44" s="202">
        <f t="shared" si="1"/>
        <v>436800000</v>
      </c>
      <c r="U44" s="202">
        <f t="shared" si="1"/>
        <v>436800000</v>
      </c>
      <c r="V44" s="202">
        <f t="shared" si="1"/>
        <v>436800000</v>
      </c>
      <c r="W44" s="202">
        <f t="shared" si="1"/>
        <v>436800000</v>
      </c>
      <c r="X44" s="202">
        <f t="shared" si="5"/>
        <v>2184000000</v>
      </c>
      <c r="Y44" s="180">
        <v>2.9</v>
      </c>
      <c r="Z44" s="203" t="str">
        <f>IF(Y44&gt;0,INDEX([6]KPI!$B$2:$B$61, MATCH(Y44,[6]KPI!$A$2:$A$61, 0)),"Enter KPI Reference No. to the left")</f>
        <v>Grades 9-10, GER</v>
      </c>
      <c r="AA44" s="180" t="s">
        <v>1032</v>
      </c>
      <c r="AB44" s="213" t="s">
        <v>769</v>
      </c>
      <c r="AC44" s="213" t="s">
        <v>2428</v>
      </c>
    </row>
    <row r="45" spans="1:29" ht="60" x14ac:dyDescent="0.2">
      <c r="A45" s="177">
        <v>43</v>
      </c>
      <c r="B45" s="140">
        <v>3</v>
      </c>
      <c r="C45" s="178" t="str">
        <f>IF(COUNTIF(Components!$E$4:$E$989,B45)&gt;0,INDEX(Components!$G$4:$G$989, MATCH(B45,Components!$E$4:$E$989, 0)),"Enter valid code to the left")</f>
        <v>General education access, equity, internal efficiency</v>
      </c>
      <c r="D45" s="140">
        <v>3</v>
      </c>
      <c r="E45" s="178" t="str">
        <f t="array" ref="E45">IF(COUNTIFS(Components!$F$4:$F$989,D45,Components!$B$4:$B$989,B45)&gt;0,INDEX(Components!$G$4:$G$989, MATCH(B45&amp;D45,Components!$B$4:$B$989&amp;Components!$F$4:$F$989,0),0),"Enter the component code on the left")</f>
        <v>secondary</v>
      </c>
      <c r="F45" s="140"/>
      <c r="G45" s="178" t="str">
        <f t="array" ref="G45">IF(COUNTIFS(Components!$H$4:$H$989,F45, Components!$C$4:$C$989,D45,Components!$B$4:$B$989,B45)&gt;0,INDEX(Components!$I$4:$I$989, MATCH(B45&amp;D45&amp;F45,Components!$B$4:$B$989&amp;Components!$C$4:$C$989&amp;Components!$H$4:$H$989,0),0),"")</f>
        <v/>
      </c>
      <c r="H45" s="141" t="s">
        <v>2423</v>
      </c>
      <c r="I45" s="138" t="s">
        <v>2429</v>
      </c>
      <c r="J45" s="141" t="s">
        <v>2430</v>
      </c>
      <c r="K45" s="141" t="s">
        <v>1726</v>
      </c>
      <c r="L45" s="181">
        <v>264</v>
      </c>
      <c r="M45" s="181">
        <v>264</v>
      </c>
      <c r="N45" s="181">
        <v>264</v>
      </c>
      <c r="O45" s="181">
        <v>264</v>
      </c>
      <c r="P45" s="181">
        <v>264</v>
      </c>
      <c r="Q45" s="202">
        <f t="shared" si="4"/>
        <v>1320</v>
      </c>
      <c r="R45" s="206">
        <v>182000</v>
      </c>
      <c r="S45" s="202">
        <f t="shared" si="1"/>
        <v>48048000</v>
      </c>
      <c r="T45" s="202">
        <f t="shared" si="1"/>
        <v>48048000</v>
      </c>
      <c r="U45" s="202">
        <f t="shared" si="1"/>
        <v>48048000</v>
      </c>
      <c r="V45" s="202">
        <f t="shared" si="1"/>
        <v>48048000</v>
      </c>
      <c r="W45" s="202">
        <f t="shared" si="1"/>
        <v>48048000</v>
      </c>
      <c r="X45" s="202">
        <f t="shared" si="5"/>
        <v>240240000</v>
      </c>
      <c r="Y45" s="180">
        <v>2.9</v>
      </c>
      <c r="Z45" s="203" t="str">
        <f>IF(Y45&gt;0,INDEX([6]KPI!$B$2:$B$61, MATCH(Y45,[6]KPI!$A$2:$A$61, 0)),"Enter KPI Reference No. to the left")</f>
        <v>Grades 9-10, GER</v>
      </c>
      <c r="AA45" s="180" t="s">
        <v>1032</v>
      </c>
      <c r="AB45" s="213" t="s">
        <v>769</v>
      </c>
      <c r="AC45" s="213" t="s">
        <v>2431</v>
      </c>
    </row>
    <row r="46" spans="1:29" ht="60" x14ac:dyDescent="0.2">
      <c r="A46" s="177">
        <v>44</v>
      </c>
      <c r="B46" s="140">
        <v>3</v>
      </c>
      <c r="C46" s="178" t="str">
        <f>IF(COUNTIF(Components!$E$4:$E$989,B46)&gt;0,INDEX(Components!$G$4:$G$989, MATCH(B46,Components!$E$4:$E$989, 0)),"Enter valid code to the left")</f>
        <v>General education access, equity, internal efficiency</v>
      </c>
      <c r="D46" s="140">
        <v>3</v>
      </c>
      <c r="E46" s="178" t="str">
        <f t="array" ref="E46">IF(COUNTIFS(Components!$F$4:$F$989,D46,Components!$B$4:$B$989,B46)&gt;0,INDEX(Components!$G$4:$G$989, MATCH(B46&amp;D46,Components!$B$4:$B$989&amp;Components!$F$4:$F$989,0),0),"Enter the component code on the left")</f>
        <v>secondary</v>
      </c>
      <c r="F46" s="140"/>
      <c r="G46" s="178" t="str">
        <f t="array" ref="G46">IF(COUNTIFS(Components!$H$4:$H$989,F46, Components!$C$4:$C$989,D46,Components!$B$4:$B$989,B46)&gt;0,INDEX(Components!$I$4:$I$989, MATCH(B46&amp;D46&amp;F46,Components!$B$4:$B$989&amp;Components!$C$4:$C$989&amp;Components!$H$4:$H$989,0),0),"")</f>
        <v/>
      </c>
      <c r="H46" s="141" t="s">
        <v>2423</v>
      </c>
      <c r="I46" s="138" t="s">
        <v>2432</v>
      </c>
      <c r="J46" s="141" t="s">
        <v>2425</v>
      </c>
      <c r="K46" s="141" t="s">
        <v>1838</v>
      </c>
      <c r="L46" s="181">
        <v>2</v>
      </c>
      <c r="M46" s="181">
        <v>2</v>
      </c>
      <c r="N46" s="181">
        <v>2</v>
      </c>
      <c r="O46" s="181">
        <v>2</v>
      </c>
      <c r="P46" s="181">
        <v>2</v>
      </c>
      <c r="Q46" s="202">
        <f t="shared" si="4"/>
        <v>10</v>
      </c>
      <c r="R46" s="206">
        <v>500000</v>
      </c>
      <c r="S46" s="202">
        <f t="shared" ref="S46:W70" si="6">L46*$R46</f>
        <v>1000000</v>
      </c>
      <c r="T46" s="202">
        <f t="shared" si="6"/>
        <v>1000000</v>
      </c>
      <c r="U46" s="202">
        <f t="shared" si="6"/>
        <v>1000000</v>
      </c>
      <c r="V46" s="202">
        <f t="shared" si="6"/>
        <v>1000000</v>
      </c>
      <c r="W46" s="202">
        <f t="shared" si="6"/>
        <v>1000000</v>
      </c>
      <c r="X46" s="202">
        <f t="shared" si="5"/>
        <v>5000000</v>
      </c>
      <c r="Y46" s="180">
        <v>2.9</v>
      </c>
      <c r="Z46" s="203" t="str">
        <f>IF(Y46&gt;0,INDEX([6]KPI!$B$2:$B$61, MATCH(Y46,[6]KPI!$A$2:$A$61, 0)),"Enter KPI Reference No. to the left")</f>
        <v>Grades 9-10, GER</v>
      </c>
      <c r="AA46" s="180" t="s">
        <v>1032</v>
      </c>
      <c r="AB46" s="213" t="s">
        <v>3311</v>
      </c>
      <c r="AC46" s="213"/>
    </row>
    <row r="47" spans="1:29" ht="60" x14ac:dyDescent="0.2">
      <c r="A47" s="177">
        <v>45</v>
      </c>
      <c r="B47" s="140">
        <v>3</v>
      </c>
      <c r="C47" s="178" t="str">
        <f>IF(COUNTIF(Components!$E$4:$E$989,B47)&gt;0,INDEX(Components!$G$4:$G$989, MATCH(B47,Components!$E$4:$E$989, 0)),"Enter valid code to the left")</f>
        <v>General education access, equity, internal efficiency</v>
      </c>
      <c r="D47" s="140">
        <v>3</v>
      </c>
      <c r="E47" s="178" t="str">
        <f t="array" ref="E47">IF(COUNTIFS(Components!$F$4:$F$989,D47,Components!$B$4:$B$989,B47)&gt;0,INDEX(Components!$G$4:$G$989, MATCH(B47&amp;D47,Components!$B$4:$B$989&amp;Components!$F$4:$F$989,0),0),"Enter the component code on the left")</f>
        <v>secondary</v>
      </c>
      <c r="F47" s="140"/>
      <c r="G47" s="178" t="str">
        <f t="array" ref="G47">IF(COUNTIFS(Components!$H$4:$H$989,F47, Components!$C$4:$C$989,D47,Components!$B$4:$B$989,B47)&gt;0,INDEX(Components!$I$4:$I$989, MATCH(B47&amp;D47&amp;F47,Components!$B$4:$B$989&amp;Components!$C$4:$C$989&amp;Components!$H$4:$H$989,0),0),"")</f>
        <v/>
      </c>
      <c r="H47" s="141" t="s">
        <v>2423</v>
      </c>
      <c r="I47" s="138" t="s">
        <v>2432</v>
      </c>
      <c r="J47" s="141" t="s">
        <v>2425</v>
      </c>
      <c r="K47" s="141" t="s">
        <v>1838</v>
      </c>
      <c r="L47" s="181">
        <v>22</v>
      </c>
      <c r="M47" s="181">
        <v>22</v>
      </c>
      <c r="N47" s="181">
        <v>22</v>
      </c>
      <c r="O47" s="181">
        <v>22</v>
      </c>
      <c r="P47" s="181">
        <v>22</v>
      </c>
      <c r="Q47" s="202">
        <f t="shared" si="4"/>
        <v>110</v>
      </c>
      <c r="R47" s="206">
        <v>300000</v>
      </c>
      <c r="S47" s="202">
        <f t="shared" si="6"/>
        <v>6600000</v>
      </c>
      <c r="T47" s="202">
        <f t="shared" si="6"/>
        <v>6600000</v>
      </c>
      <c r="U47" s="202">
        <f t="shared" si="6"/>
        <v>6600000</v>
      </c>
      <c r="V47" s="202">
        <f t="shared" si="6"/>
        <v>6600000</v>
      </c>
      <c r="W47" s="202">
        <f t="shared" si="6"/>
        <v>6600000</v>
      </c>
      <c r="X47" s="202">
        <f t="shared" si="5"/>
        <v>33000000</v>
      </c>
      <c r="Y47" s="180">
        <v>2.9</v>
      </c>
      <c r="Z47" s="203" t="str">
        <f>IF(Y47&gt;0,INDEX([6]KPI!$B$2:$B$61, MATCH(Y47,[6]KPI!$A$2:$A$61, 0)),"Enter KPI Reference No. to the left")</f>
        <v>Grades 9-10, GER</v>
      </c>
      <c r="AA47" s="180" t="s">
        <v>1032</v>
      </c>
      <c r="AB47" s="213" t="s">
        <v>769</v>
      </c>
      <c r="AC47" s="213"/>
    </row>
    <row r="48" spans="1:29" ht="60" x14ac:dyDescent="0.2">
      <c r="A48" s="177">
        <v>46</v>
      </c>
      <c r="B48" s="140">
        <v>3</v>
      </c>
      <c r="C48" s="178" t="str">
        <f>IF(COUNTIF(Components!$E$4:$E$989,B48)&gt;0,INDEX(Components!$G$4:$G$989, MATCH(B48,Components!$E$4:$E$989, 0)),"Enter valid code to the left")</f>
        <v>General education access, equity, internal efficiency</v>
      </c>
      <c r="D48" s="140">
        <v>3</v>
      </c>
      <c r="E48" s="178" t="str">
        <f t="array" ref="E48">IF(COUNTIFS(Components!$F$4:$F$989,D48,Components!$B$4:$B$989,B48)&gt;0,INDEX(Components!$G$4:$G$989, MATCH(B48&amp;D48,Components!$B$4:$B$989&amp;Components!$F$4:$F$989,0),0),"Enter the component code on the left")</f>
        <v>secondary</v>
      </c>
      <c r="F48" s="140"/>
      <c r="G48" s="178" t="str">
        <f t="array" ref="G48">IF(COUNTIFS(Components!$H$4:$H$989,F48, Components!$C$4:$C$989,D48,Components!$B$4:$B$989,B48)&gt;0,INDEX(Components!$I$4:$I$989, MATCH(B48&amp;D48&amp;F48,Components!$B$4:$B$989&amp;Components!$C$4:$C$989&amp;Components!$H$4:$H$989,0),0),"")</f>
        <v/>
      </c>
      <c r="H48" s="141" t="s">
        <v>2433</v>
      </c>
      <c r="I48" s="138" t="s">
        <v>2434</v>
      </c>
      <c r="J48" s="141" t="s">
        <v>2425</v>
      </c>
      <c r="K48" s="141" t="s">
        <v>1838</v>
      </c>
      <c r="L48" s="181">
        <v>1</v>
      </c>
      <c r="M48" s="181">
        <v>1</v>
      </c>
      <c r="N48" s="181">
        <v>1</v>
      </c>
      <c r="O48" s="181">
        <v>1</v>
      </c>
      <c r="P48" s="181">
        <v>1</v>
      </c>
      <c r="Q48" s="202">
        <f t="shared" si="4"/>
        <v>5</v>
      </c>
      <c r="R48" s="206">
        <v>500000</v>
      </c>
      <c r="S48" s="202">
        <f t="shared" si="6"/>
        <v>500000</v>
      </c>
      <c r="T48" s="202">
        <f t="shared" si="6"/>
        <v>500000</v>
      </c>
      <c r="U48" s="202">
        <f t="shared" si="6"/>
        <v>500000</v>
      </c>
      <c r="V48" s="202">
        <f t="shared" si="6"/>
        <v>500000</v>
      </c>
      <c r="W48" s="202">
        <f t="shared" si="6"/>
        <v>500000</v>
      </c>
      <c r="X48" s="202">
        <f t="shared" si="5"/>
        <v>2500000</v>
      </c>
      <c r="Y48" s="180" t="s">
        <v>644</v>
      </c>
      <c r="Z48" s="203" t="str">
        <f>IF(Y48&gt;0,INDEX([6]KPI!$B$2:$B$61, MATCH(Y48,[6]KPI!$A$2:$A$61, 0)),"Enter KPI Reference No. to the left")</f>
        <v>Grades 1-4 teachers appropriately qualified</v>
      </c>
      <c r="AA48" s="180" t="s">
        <v>1032</v>
      </c>
      <c r="AB48" s="213" t="s">
        <v>1121</v>
      </c>
      <c r="AC48" s="213"/>
    </row>
    <row r="49" spans="1:31" ht="60" x14ac:dyDescent="0.2">
      <c r="A49" s="177">
        <v>47</v>
      </c>
      <c r="B49" s="140">
        <v>3</v>
      </c>
      <c r="C49" s="178" t="str">
        <f>IF(COUNTIF(Components!$E$4:$E$989,B49)&gt;0,INDEX(Components!$G$4:$G$989, MATCH(B49,Components!$E$4:$E$989, 0)),"Enter valid code to the left")</f>
        <v>General education access, equity, internal efficiency</v>
      </c>
      <c r="D49" s="140">
        <v>3</v>
      </c>
      <c r="E49" s="178" t="str">
        <f t="array" ref="E49">IF(COUNTIFS(Components!$F$4:$F$989,D49,Components!$B$4:$B$989,B49)&gt;0,INDEX(Components!$G$4:$G$989, MATCH(B49&amp;D49,Components!$B$4:$B$989&amp;Components!$F$4:$F$989,0),0),"Enter the component code on the left")</f>
        <v>secondary</v>
      </c>
      <c r="F49" s="140"/>
      <c r="G49" s="178" t="str">
        <f t="array" ref="G49">IF(COUNTIFS(Components!$H$4:$H$989,F49, Components!$C$4:$C$989,D49,Components!$B$4:$B$989,B49)&gt;0,INDEX(Components!$I$4:$I$989, MATCH(B49&amp;D49&amp;F49,Components!$B$4:$B$989&amp;Components!$C$4:$C$989&amp;Components!$H$4:$H$989,0),0),"")</f>
        <v/>
      </c>
      <c r="H49" s="141" t="s">
        <v>2433</v>
      </c>
      <c r="I49" s="138" t="s">
        <v>2434</v>
      </c>
      <c r="J49" s="141" t="s">
        <v>2425</v>
      </c>
      <c r="K49" s="141" t="s">
        <v>1838</v>
      </c>
      <c r="L49" s="181">
        <v>8</v>
      </c>
      <c r="M49" s="181">
        <v>8</v>
      </c>
      <c r="N49" s="181">
        <v>8</v>
      </c>
      <c r="O49" s="181">
        <v>8</v>
      </c>
      <c r="P49" s="181">
        <v>8</v>
      </c>
      <c r="Q49" s="202">
        <f t="shared" si="4"/>
        <v>40</v>
      </c>
      <c r="R49" s="206">
        <v>400000</v>
      </c>
      <c r="S49" s="202">
        <f t="shared" si="6"/>
        <v>3200000</v>
      </c>
      <c r="T49" s="202">
        <f t="shared" si="6"/>
        <v>3200000</v>
      </c>
      <c r="U49" s="202">
        <f t="shared" si="6"/>
        <v>3200000</v>
      </c>
      <c r="V49" s="202">
        <f t="shared" si="6"/>
        <v>3200000</v>
      </c>
      <c r="W49" s="202">
        <f t="shared" si="6"/>
        <v>3200000</v>
      </c>
      <c r="X49" s="202">
        <f t="shared" si="5"/>
        <v>16000000</v>
      </c>
      <c r="Y49" s="180" t="s">
        <v>644</v>
      </c>
      <c r="Z49" s="203" t="str">
        <f>IF(Y49&gt;0,INDEX([6]KPI!$B$2:$B$61, MATCH(Y49,[6]KPI!$A$2:$A$61, 0)),"Enter KPI Reference No. to the left")</f>
        <v>Grades 1-4 teachers appropriately qualified</v>
      </c>
      <c r="AA49" s="180" t="s">
        <v>1032</v>
      </c>
      <c r="AB49" s="213" t="s">
        <v>769</v>
      </c>
      <c r="AC49" s="213"/>
    </row>
    <row r="50" spans="1:31" s="187" customFormat="1" ht="60" x14ac:dyDescent="0.2">
      <c r="A50" s="177">
        <v>48</v>
      </c>
      <c r="B50" s="190">
        <v>3</v>
      </c>
      <c r="C50" s="178" t="str">
        <f>IF(COUNTIF(Components!$E$4:$E$989,B50)&gt;0,INDEX(Components!$G$4:$G$989, MATCH(B50,Components!$E$4:$E$989, 0)),"Enter valid code to the left")</f>
        <v>General education access, equity, internal efficiency</v>
      </c>
      <c r="D50" s="190">
        <v>3</v>
      </c>
      <c r="E50" s="178" t="str">
        <f t="array" ref="E50">IF(COUNTIFS(Components!$F$4:$F$989,D50,Components!$B$4:$B$989,B50)&gt;0,INDEX(Components!$G$4:$G$989, MATCH(B50&amp;D50,Components!$B$4:$B$989&amp;Components!$F$4:$F$989,0),0),"Enter the component code on the left")</f>
        <v>secondary</v>
      </c>
      <c r="F50" s="190"/>
      <c r="G50" s="178" t="str">
        <f t="array" ref="G50">IF(COUNTIFS(Components!$H$4:$H$989,F50, Components!$C$4:$C$989,D50,Components!$B$4:$B$989,B50)&gt;0,INDEX(Components!$I$4:$I$989, MATCH(B50&amp;D50&amp;F50,Components!$B$4:$B$989&amp;Components!$C$4:$C$989&amp;Components!$H$4:$H$989,0),0),"")</f>
        <v/>
      </c>
      <c r="H50" s="141" t="s">
        <v>2433</v>
      </c>
      <c r="I50" s="138" t="s">
        <v>2435</v>
      </c>
      <c r="J50" s="141" t="s">
        <v>2395</v>
      </c>
      <c r="K50" s="141" t="s">
        <v>2396</v>
      </c>
      <c r="L50" s="181">
        <v>85</v>
      </c>
      <c r="M50" s="181">
        <v>85</v>
      </c>
      <c r="N50" s="181">
        <v>85</v>
      </c>
      <c r="O50" s="181">
        <v>85</v>
      </c>
      <c r="P50" s="181">
        <v>85</v>
      </c>
      <c r="Q50" s="209">
        <f t="shared" si="4"/>
        <v>425</v>
      </c>
      <c r="R50" s="206">
        <v>300000</v>
      </c>
      <c r="S50" s="209">
        <f t="shared" si="6"/>
        <v>25500000</v>
      </c>
      <c r="T50" s="209">
        <f t="shared" si="6"/>
        <v>25500000</v>
      </c>
      <c r="U50" s="209">
        <f t="shared" si="6"/>
        <v>25500000</v>
      </c>
      <c r="V50" s="209">
        <f t="shared" si="6"/>
        <v>25500000</v>
      </c>
      <c r="W50" s="209">
        <f t="shared" si="6"/>
        <v>25500000</v>
      </c>
      <c r="X50" s="209">
        <f t="shared" si="5"/>
        <v>127500000</v>
      </c>
      <c r="Y50" s="191">
        <v>2.9</v>
      </c>
      <c r="Z50" s="210" t="str">
        <f>IF(Y50&gt;0,INDEX([6]KPI!$B$2:$B$61, MATCH(Y50,[6]KPI!$A$2:$A$61, 0)),"Enter KPI Reference No. to the left")</f>
        <v>Grades 9-10, GER</v>
      </c>
      <c r="AA50" s="191" t="s">
        <v>1032</v>
      </c>
      <c r="AB50" s="206" t="s">
        <v>769</v>
      </c>
      <c r="AC50" s="206"/>
    </row>
    <row r="51" spans="1:31" s="187" customFormat="1" ht="60" x14ac:dyDescent="0.2">
      <c r="A51" s="177">
        <v>49</v>
      </c>
      <c r="B51" s="190">
        <v>3</v>
      </c>
      <c r="C51" s="178" t="str">
        <f>IF(COUNTIF(Components!$E$4:$E$989,B51)&gt;0,INDEX(Components!$G$4:$G$989, MATCH(B51,Components!$E$4:$E$989, 0)),"Enter valid code to the left")</f>
        <v>General education access, equity, internal efficiency</v>
      </c>
      <c r="D51" s="190">
        <v>3</v>
      </c>
      <c r="E51" s="178" t="str">
        <f t="array" ref="E51">IF(COUNTIFS(Components!$F$4:$F$989,D51,Components!$B$4:$B$989,B51)&gt;0,INDEX(Components!$G$4:$G$989, MATCH(B51&amp;D51,Components!$B$4:$B$989&amp;Components!$F$4:$F$989,0),0),"Enter the component code on the left")</f>
        <v>secondary</v>
      </c>
      <c r="F51" s="190"/>
      <c r="G51" s="178" t="str">
        <f t="array" ref="G51">IF(COUNTIFS(Components!$H$4:$H$989,F51, Components!$C$4:$C$989,D51,Components!$B$4:$B$989,B51)&gt;0,INDEX(Components!$I$4:$I$989, MATCH(B51&amp;D51&amp;F51,Components!$B$4:$B$989&amp;Components!$C$4:$C$989&amp;Components!$H$4:$H$989,0),0),"")</f>
        <v/>
      </c>
      <c r="H51" s="141" t="s">
        <v>2433</v>
      </c>
      <c r="I51" s="138" t="s">
        <v>2436</v>
      </c>
      <c r="J51" s="141" t="s">
        <v>2425</v>
      </c>
      <c r="K51" s="141" t="s">
        <v>2437</v>
      </c>
      <c r="L51" s="181">
        <v>929</v>
      </c>
      <c r="M51" s="181">
        <v>1406</v>
      </c>
      <c r="N51" s="181">
        <v>1950</v>
      </c>
      <c r="O51" s="181">
        <v>2642</v>
      </c>
      <c r="P51" s="181">
        <v>3490</v>
      </c>
      <c r="Q51" s="209">
        <f t="shared" si="4"/>
        <v>10417</v>
      </c>
      <c r="R51" s="206">
        <v>0</v>
      </c>
      <c r="S51" s="209">
        <f t="shared" si="6"/>
        <v>0</v>
      </c>
      <c r="T51" s="209">
        <f t="shared" si="6"/>
        <v>0</v>
      </c>
      <c r="U51" s="209">
        <f t="shared" si="6"/>
        <v>0</v>
      </c>
      <c r="V51" s="209">
        <f t="shared" si="6"/>
        <v>0</v>
      </c>
      <c r="W51" s="209">
        <f t="shared" si="6"/>
        <v>0</v>
      </c>
      <c r="X51" s="209">
        <f t="shared" si="5"/>
        <v>0</v>
      </c>
      <c r="Y51" s="191">
        <v>2.9</v>
      </c>
      <c r="Z51" s="210" t="str">
        <f>IF(Y51&gt;0,INDEX([6]KPI!$B$2:$B$61, MATCH(Y51,[6]KPI!$A$2:$A$61, 0)),"Enter KPI Reference No. to the left")</f>
        <v>Grades 9-10, GER</v>
      </c>
      <c r="AA51" s="191"/>
      <c r="AB51" s="206" t="s">
        <v>769</v>
      </c>
      <c r="AC51" s="206" t="s">
        <v>2438</v>
      </c>
    </row>
    <row r="52" spans="1:31" s="187" customFormat="1" ht="60" x14ac:dyDescent="0.2">
      <c r="A52" s="177">
        <v>50</v>
      </c>
      <c r="B52" s="190">
        <v>3</v>
      </c>
      <c r="C52" s="178" t="str">
        <f>IF(COUNTIF(Components!$E$4:$E$989,B52)&gt;0,INDEX(Components!$G$4:$G$989, MATCH(B52,Components!$E$4:$E$989, 0)),"Enter valid code to the left")</f>
        <v>General education access, equity, internal efficiency</v>
      </c>
      <c r="D52" s="190">
        <v>3</v>
      </c>
      <c r="E52" s="178" t="str">
        <f t="array" ref="E52">IF(COUNTIFS(Components!$F$4:$F$989,D52,Components!$B$4:$B$989,B52)&gt;0,INDEX(Components!$G$4:$G$989, MATCH(B52&amp;D52,Components!$B$4:$B$989&amp;Components!$F$4:$F$989,0),0),"Enter the component code on the left")</f>
        <v>secondary</v>
      </c>
      <c r="F52" s="190"/>
      <c r="G52" s="178" t="str">
        <f t="array" ref="G52">IF(COUNTIFS(Components!$H$4:$H$989,F52, Components!$C$4:$C$989,D52,Components!$B$4:$B$989,B52)&gt;0,INDEX(Components!$I$4:$I$989, MATCH(B52&amp;D52&amp;F52,Components!$B$4:$B$989&amp;Components!$C$4:$C$989&amp;Components!$H$4:$H$989,0),0),"")</f>
        <v/>
      </c>
      <c r="H52" s="141" t="s">
        <v>2433</v>
      </c>
      <c r="I52" s="138" t="s">
        <v>2439</v>
      </c>
      <c r="J52" s="141" t="s">
        <v>2399</v>
      </c>
      <c r="K52" s="141" t="s">
        <v>2369</v>
      </c>
      <c r="L52" s="181">
        <v>6000</v>
      </c>
      <c r="M52" s="181">
        <v>7000</v>
      </c>
      <c r="N52" s="181">
        <v>8000</v>
      </c>
      <c r="O52" s="181">
        <v>9000</v>
      </c>
      <c r="P52" s="181">
        <v>10000</v>
      </c>
      <c r="Q52" s="209">
        <f t="shared" si="4"/>
        <v>40000</v>
      </c>
      <c r="R52" s="206">
        <v>3000</v>
      </c>
      <c r="S52" s="209">
        <f t="shared" si="6"/>
        <v>18000000</v>
      </c>
      <c r="T52" s="209">
        <f t="shared" si="6"/>
        <v>21000000</v>
      </c>
      <c r="U52" s="209">
        <f t="shared" si="6"/>
        <v>24000000</v>
      </c>
      <c r="V52" s="209">
        <f t="shared" si="6"/>
        <v>27000000</v>
      </c>
      <c r="W52" s="209">
        <f t="shared" si="6"/>
        <v>30000000</v>
      </c>
      <c r="X52" s="209">
        <f t="shared" si="5"/>
        <v>120000000</v>
      </c>
      <c r="Y52" s="191">
        <v>2.9</v>
      </c>
      <c r="Z52" s="210" t="str">
        <f>IF(Y52&gt;0,INDEX([6]KPI!$B$2:$B$61, MATCH(Y52,[6]KPI!$A$2:$A$61, 0)),"Enter KPI Reference No. to the left")</f>
        <v>Grades 9-10, GER</v>
      </c>
      <c r="AA52" s="191" t="s">
        <v>1032</v>
      </c>
      <c r="AB52" s="206" t="s">
        <v>769</v>
      </c>
      <c r="AC52" s="206"/>
    </row>
    <row r="53" spans="1:31" s="187" customFormat="1" ht="60" x14ac:dyDescent="0.2">
      <c r="A53" s="177">
        <v>51</v>
      </c>
      <c r="B53" s="190">
        <v>3</v>
      </c>
      <c r="C53" s="178" t="str">
        <f>IF(COUNTIF(Components!$E$4:$E$989,B53)&gt;0,INDEX(Components!$G$4:$G$989, MATCH(B53,Components!$E$4:$E$989, 0)),"Enter valid code to the left")</f>
        <v>General education access, equity, internal efficiency</v>
      </c>
      <c r="D53" s="190">
        <v>3</v>
      </c>
      <c r="E53" s="178" t="str">
        <f t="array" ref="E53">IF(COUNTIFS(Components!$F$4:$F$989,D53,Components!$B$4:$B$989,B53)&gt;0,INDEX(Components!$G$4:$G$989, MATCH(B53&amp;D53,Components!$B$4:$B$989&amp;Components!$F$4:$F$989,0),0),"Enter the component code on the left")</f>
        <v>secondary</v>
      </c>
      <c r="F53" s="190"/>
      <c r="G53" s="178" t="str">
        <f t="array" ref="G53">IF(COUNTIFS(Components!$H$4:$H$989,F53, Components!$C$4:$C$989,D53,Components!$B$4:$B$989,B53)&gt;0,INDEX(Components!$I$4:$I$989, MATCH(B53&amp;D53&amp;F53,Components!$B$4:$B$989&amp;Components!$C$4:$C$989&amp;Components!$H$4:$H$989,0),0),"")</f>
        <v/>
      </c>
      <c r="H53" s="141" t="s">
        <v>2433</v>
      </c>
      <c r="I53" s="141" t="s">
        <v>2440</v>
      </c>
      <c r="J53" s="141" t="s">
        <v>2399</v>
      </c>
      <c r="K53" s="141" t="s">
        <v>2400</v>
      </c>
      <c r="L53" s="181">
        <v>3000</v>
      </c>
      <c r="M53" s="181">
        <v>3000</v>
      </c>
      <c r="N53" s="181">
        <v>3000</v>
      </c>
      <c r="O53" s="181">
        <v>3000</v>
      </c>
      <c r="P53" s="181">
        <v>3000</v>
      </c>
      <c r="Q53" s="209">
        <f t="shared" si="4"/>
        <v>15000</v>
      </c>
      <c r="R53" s="206">
        <v>6000</v>
      </c>
      <c r="S53" s="209">
        <f t="shared" si="6"/>
        <v>18000000</v>
      </c>
      <c r="T53" s="209">
        <f t="shared" si="6"/>
        <v>18000000</v>
      </c>
      <c r="U53" s="209">
        <f t="shared" si="6"/>
        <v>18000000</v>
      </c>
      <c r="V53" s="209">
        <f t="shared" si="6"/>
        <v>18000000</v>
      </c>
      <c r="W53" s="209">
        <f t="shared" si="6"/>
        <v>18000000</v>
      </c>
      <c r="X53" s="209">
        <f t="shared" si="5"/>
        <v>90000000</v>
      </c>
      <c r="Y53" s="191">
        <v>2.9</v>
      </c>
      <c r="Z53" s="210" t="str">
        <f>IF(Y53&gt;0,INDEX([6]KPI!$B$2:$B$61, MATCH(Y53,[6]KPI!$A$2:$A$61, 0)),"Enter KPI Reference No. to the left")</f>
        <v>Grades 9-10, GER</v>
      </c>
      <c r="AA53" s="191" t="s">
        <v>1032</v>
      </c>
      <c r="AB53" s="206" t="s">
        <v>769</v>
      </c>
      <c r="AC53" s="206" t="s">
        <v>2401</v>
      </c>
    </row>
    <row r="54" spans="1:31" s="187" customFormat="1" ht="60" x14ac:dyDescent="0.2">
      <c r="A54" s="177">
        <v>52</v>
      </c>
      <c r="B54" s="190">
        <v>3</v>
      </c>
      <c r="C54" s="178" t="str">
        <f>IF(COUNTIF(Components!$E$4:$E$989,B54)&gt;0,INDEX(Components!$G$4:$G$989, MATCH(B54,Components!$E$4:$E$989, 0)),"Enter valid code to the left")</f>
        <v>General education access, equity, internal efficiency</v>
      </c>
      <c r="D54" s="190">
        <v>3</v>
      </c>
      <c r="E54" s="178" t="str">
        <f t="array" ref="E54">IF(COUNTIFS(Components!$F$4:$F$989,D54,Components!$B$4:$B$989,B54)&gt;0,INDEX(Components!$G$4:$G$989, MATCH(B54&amp;D54,Components!$B$4:$B$989&amp;Components!$F$4:$F$989,0),0),"Enter the component code on the left")</f>
        <v>secondary</v>
      </c>
      <c r="F54" s="190"/>
      <c r="G54" s="178" t="str">
        <f t="array" ref="G54">IF(COUNTIFS(Components!$H$4:$H$989,F54, Components!$C$4:$C$989,D54,Components!$B$4:$B$989,B54)&gt;0,INDEX(Components!$I$4:$I$989, MATCH(B54&amp;D54&amp;F54,Components!$B$4:$B$989&amp;Components!$C$4:$C$989&amp;Components!$H$4:$H$989,0),0),"")</f>
        <v/>
      </c>
      <c r="H54" s="141" t="s">
        <v>2433</v>
      </c>
      <c r="I54" s="138" t="s">
        <v>2441</v>
      </c>
      <c r="J54" s="141" t="s">
        <v>2393</v>
      </c>
      <c r="K54" s="141" t="s">
        <v>1726</v>
      </c>
      <c r="L54" s="181">
        <v>150</v>
      </c>
      <c r="M54" s="181">
        <v>150</v>
      </c>
      <c r="N54" s="181">
        <v>150</v>
      </c>
      <c r="O54" s="181">
        <v>150</v>
      </c>
      <c r="P54" s="181">
        <v>150</v>
      </c>
      <c r="Q54" s="209">
        <f t="shared" si="4"/>
        <v>750</v>
      </c>
      <c r="R54" s="206">
        <v>200000</v>
      </c>
      <c r="S54" s="209">
        <f t="shared" si="6"/>
        <v>30000000</v>
      </c>
      <c r="T54" s="209">
        <f t="shared" si="6"/>
        <v>30000000</v>
      </c>
      <c r="U54" s="209">
        <f t="shared" si="6"/>
        <v>30000000</v>
      </c>
      <c r="V54" s="209">
        <f t="shared" si="6"/>
        <v>30000000</v>
      </c>
      <c r="W54" s="209">
        <f t="shared" si="6"/>
        <v>30000000</v>
      </c>
      <c r="X54" s="209">
        <f t="shared" si="5"/>
        <v>150000000</v>
      </c>
      <c r="Y54" s="191">
        <v>2.9</v>
      </c>
      <c r="Z54" s="210" t="str">
        <f>IF(Y54&gt;0,INDEX([6]KPI!$B$2:$B$61, MATCH(Y54,[6]KPI!$A$2:$A$61, 0)),"Enter KPI Reference No. to the left")</f>
        <v>Grades 9-10, GER</v>
      </c>
      <c r="AA54" s="191" t="s">
        <v>1032</v>
      </c>
      <c r="AB54" s="206" t="s">
        <v>769</v>
      </c>
      <c r="AC54" s="206"/>
    </row>
    <row r="55" spans="1:31" s="187" customFormat="1" ht="60" x14ac:dyDescent="0.2">
      <c r="A55" s="177">
        <v>53</v>
      </c>
      <c r="B55" s="190">
        <v>3</v>
      </c>
      <c r="C55" s="178" t="str">
        <f>IF(COUNTIF(Components!$E$4:$E$989,B55)&gt;0,INDEX(Components!$G$4:$G$989, MATCH(B55,Components!$E$4:$E$989, 0)),"Enter valid code to the left")</f>
        <v>General education access, equity, internal efficiency</v>
      </c>
      <c r="D55" s="190">
        <v>4</v>
      </c>
      <c r="E55" s="178" t="str">
        <f t="array" ref="E55">IF(COUNTIFS(Components!$F$4:$F$989,D55,Components!$B$4:$B$989,B55)&gt;0,INDEX(Components!$G$4:$G$989, MATCH(B55&amp;D55,Components!$B$4:$B$989&amp;Components!$F$4:$F$989,0),0),"Enter the component code on the left")</f>
        <v>special support programme for the four emerging regions</v>
      </c>
      <c r="F55" s="190"/>
      <c r="G55" s="178" t="str">
        <f t="array" ref="G55">IF(COUNTIFS(Components!$H$4:$H$989,F55, Components!$C$4:$C$989,D55,Components!$B$4:$B$989,B55)&gt;0,INDEX(Components!$I$4:$I$989, MATCH(B55&amp;D55&amp;F55,Components!$B$4:$B$989&amp;Components!$C$4:$C$989&amp;Components!$H$4:$H$989,0),0),"")</f>
        <v/>
      </c>
      <c r="H55" s="141" t="s">
        <v>2442</v>
      </c>
      <c r="I55" s="138" t="s">
        <v>2443</v>
      </c>
      <c r="J55" s="141" t="s">
        <v>2444</v>
      </c>
      <c r="K55" s="141" t="s">
        <v>2068</v>
      </c>
      <c r="L55" s="181"/>
      <c r="M55" s="181"/>
      <c r="N55" s="181">
        <v>50</v>
      </c>
      <c r="O55" s="181"/>
      <c r="P55" s="181"/>
      <c r="Q55" s="209">
        <f t="shared" si="4"/>
        <v>50</v>
      </c>
      <c r="R55" s="206">
        <v>4256</v>
      </c>
      <c r="S55" s="209">
        <f t="shared" si="6"/>
        <v>0</v>
      </c>
      <c r="T55" s="209">
        <f t="shared" si="6"/>
        <v>0</v>
      </c>
      <c r="U55" s="209">
        <f t="shared" si="6"/>
        <v>212800</v>
      </c>
      <c r="V55" s="209">
        <f t="shared" si="6"/>
        <v>0</v>
      </c>
      <c r="W55" s="209">
        <f t="shared" si="6"/>
        <v>0</v>
      </c>
      <c r="X55" s="209">
        <f t="shared" si="5"/>
        <v>212800</v>
      </c>
      <c r="Y55" s="191">
        <v>2.7</v>
      </c>
      <c r="Z55" s="210" t="str">
        <f>IF(Y55&gt;0,INDEX([6]KPI!$B$2:$B$61, MATCH(Y55,[6]KPI!$A$2:$A$61, 0)),"Enter KPI Reference No. to the left")</f>
        <v>Grades 1-8, including ABE, GER</v>
      </c>
      <c r="AA55" s="191" t="s">
        <v>1032</v>
      </c>
      <c r="AB55" s="206" t="s">
        <v>3340</v>
      </c>
      <c r="AC55" s="206"/>
    </row>
    <row r="56" spans="1:31" s="187" customFormat="1" ht="60" x14ac:dyDescent="0.2">
      <c r="A56" s="177">
        <v>54</v>
      </c>
      <c r="B56" s="190">
        <v>3</v>
      </c>
      <c r="C56" s="178" t="str">
        <f>IF(COUNTIF(Components!$E$4:$E$989,B56)&gt;0,INDEX(Components!$G$4:$G$989, MATCH(B56,Components!$E$4:$E$989, 0)),"Enter valid code to the left")</f>
        <v>General education access, equity, internal efficiency</v>
      </c>
      <c r="D56" s="190">
        <v>4</v>
      </c>
      <c r="E56" s="178" t="str">
        <f t="array" ref="E56">IF(COUNTIFS(Components!$F$4:$F$989,D56,Components!$B$4:$B$989,B56)&gt;0,INDEX(Components!$G$4:$G$989, MATCH(B56&amp;D56,Components!$B$4:$B$989&amp;Components!$F$4:$F$989,0),0),"Enter the component code on the left")</f>
        <v>special support programme for the four emerging regions</v>
      </c>
      <c r="F56" s="190"/>
      <c r="G56" s="178" t="str">
        <f t="array" ref="G56">IF(COUNTIFS(Components!$H$4:$H$989,F56, Components!$C$4:$C$989,D56,Components!$B$4:$B$989,B56)&gt;0,INDEX(Components!$I$4:$I$989, MATCH(B56&amp;D56&amp;F56,Components!$B$4:$B$989&amp;Components!$C$4:$C$989&amp;Components!$H$4:$H$989,0),0),"")</f>
        <v/>
      </c>
      <c r="H56" s="141" t="s">
        <v>2442</v>
      </c>
      <c r="I56" s="138" t="s">
        <v>2445</v>
      </c>
      <c r="J56" s="141" t="s">
        <v>2444</v>
      </c>
      <c r="K56" s="141" t="s">
        <v>2068</v>
      </c>
      <c r="L56" s="181"/>
      <c r="M56" s="181"/>
      <c r="N56" s="181">
        <v>70</v>
      </c>
      <c r="O56" s="181"/>
      <c r="P56" s="181"/>
      <c r="Q56" s="209">
        <f t="shared" si="4"/>
        <v>70</v>
      </c>
      <c r="R56" s="206">
        <v>4256</v>
      </c>
      <c r="S56" s="209">
        <f t="shared" si="6"/>
        <v>0</v>
      </c>
      <c r="T56" s="209">
        <f t="shared" si="6"/>
        <v>0</v>
      </c>
      <c r="U56" s="209">
        <f t="shared" si="6"/>
        <v>297920</v>
      </c>
      <c r="V56" s="209">
        <f t="shared" si="6"/>
        <v>0</v>
      </c>
      <c r="W56" s="209">
        <f t="shared" si="6"/>
        <v>0</v>
      </c>
      <c r="X56" s="209">
        <f t="shared" si="5"/>
        <v>297920</v>
      </c>
      <c r="Y56" s="191">
        <v>2.7</v>
      </c>
      <c r="Z56" s="210" t="str">
        <f>IF(Y56&gt;0,INDEX([6]KPI!$B$2:$B$61, MATCH(Y56,[6]KPI!$A$2:$A$61, 0)),"Enter KPI Reference No. to the left")</f>
        <v>Grades 1-8, including ABE, GER</v>
      </c>
      <c r="AA56" s="191" t="s">
        <v>1032</v>
      </c>
      <c r="AB56" s="206" t="s">
        <v>3340</v>
      </c>
      <c r="AC56" s="206"/>
    </row>
    <row r="57" spans="1:31" s="187" customFormat="1" ht="72" x14ac:dyDescent="0.2">
      <c r="A57" s="177">
        <v>55</v>
      </c>
      <c r="B57" s="190">
        <v>3</v>
      </c>
      <c r="C57" s="178" t="str">
        <f>IF(COUNTIF(Components!$E$4:$E$989,B57)&gt;0,INDEX(Components!$G$4:$G$989, MATCH(B57,Components!$E$4:$E$989, 0)),"Enter valid code to the left")</f>
        <v>General education access, equity, internal efficiency</v>
      </c>
      <c r="D57" s="190">
        <v>4</v>
      </c>
      <c r="E57" s="178" t="str">
        <f t="array" ref="E57">IF(COUNTIFS(Components!$F$4:$F$989,D57,Components!$B$4:$B$989,B57)&gt;0,INDEX(Components!$G$4:$G$989, MATCH(B57&amp;D57,Components!$B$4:$B$989&amp;Components!$F$4:$F$989,0),0),"Enter the component code on the left")</f>
        <v>special support programme for the four emerging regions</v>
      </c>
      <c r="F57" s="190"/>
      <c r="G57" s="178" t="str">
        <f t="array" ref="G57">IF(COUNTIFS(Components!$H$4:$H$989,F57, Components!$C$4:$C$989,D57,Components!$B$4:$B$989,B57)&gt;0,INDEX(Components!$I$4:$I$989, MATCH(B57&amp;D57&amp;F57,Components!$B$4:$B$989&amp;Components!$C$4:$C$989&amp;Components!$H$4:$H$989,0),0),"")</f>
        <v/>
      </c>
      <c r="H57" s="141" t="s">
        <v>2442</v>
      </c>
      <c r="I57" s="138" t="s">
        <v>2446</v>
      </c>
      <c r="J57" s="141" t="s">
        <v>2447</v>
      </c>
      <c r="K57" s="141" t="s">
        <v>2448</v>
      </c>
      <c r="L57" s="181">
        <v>26</v>
      </c>
      <c r="M57" s="181">
        <v>26</v>
      </c>
      <c r="N57" s="181">
        <v>28</v>
      </c>
      <c r="O57" s="181">
        <v>28</v>
      </c>
      <c r="P57" s="181">
        <v>30</v>
      </c>
      <c r="Q57" s="209">
        <f t="shared" si="4"/>
        <v>138</v>
      </c>
      <c r="R57" s="206">
        <v>140400</v>
      </c>
      <c r="S57" s="209">
        <f t="shared" si="6"/>
        <v>3650400</v>
      </c>
      <c r="T57" s="209">
        <f t="shared" si="6"/>
        <v>3650400</v>
      </c>
      <c r="U57" s="209">
        <f t="shared" si="6"/>
        <v>3931200</v>
      </c>
      <c r="V57" s="209">
        <f t="shared" si="6"/>
        <v>3931200</v>
      </c>
      <c r="W57" s="209">
        <f t="shared" si="6"/>
        <v>4212000</v>
      </c>
      <c r="X57" s="209">
        <f t="shared" si="5"/>
        <v>19375200</v>
      </c>
      <c r="Y57" s="191">
        <v>2.7</v>
      </c>
      <c r="Z57" s="210" t="str">
        <f>IF(Y57&gt;0,INDEX([6]KPI!$B$2:$B$61, MATCH(Y57,[6]KPI!$A$2:$A$61, 0)),"Enter KPI Reference No. to the left")</f>
        <v>Grades 1-8, including ABE, GER</v>
      </c>
      <c r="AA57" s="191" t="s">
        <v>1032</v>
      </c>
      <c r="AB57" s="206" t="s">
        <v>3340</v>
      </c>
      <c r="AC57" s="206" t="s">
        <v>2449</v>
      </c>
      <c r="AE57" s="192"/>
    </row>
    <row r="58" spans="1:31" s="187" customFormat="1" ht="60" x14ac:dyDescent="0.2">
      <c r="A58" s="177">
        <v>56</v>
      </c>
      <c r="B58" s="190">
        <v>3</v>
      </c>
      <c r="C58" s="178" t="str">
        <f>IF(COUNTIF(Components!$E$4:$E$989,B58)&gt;0,INDEX(Components!$G$4:$G$989, MATCH(B58,Components!$E$4:$E$989, 0)),"Enter valid code to the left")</f>
        <v>General education access, equity, internal efficiency</v>
      </c>
      <c r="D58" s="190">
        <v>4</v>
      </c>
      <c r="E58" s="178" t="str">
        <f t="array" ref="E58">IF(COUNTIFS(Components!$F$4:$F$989,D58,Components!$B$4:$B$989,B58)&gt;0,INDEX(Components!$G$4:$G$989, MATCH(B58&amp;D58,Components!$B$4:$B$989&amp;Components!$F$4:$F$989,0),0),"Enter the component code on the left")</f>
        <v>special support programme for the four emerging regions</v>
      </c>
      <c r="F58" s="190"/>
      <c r="G58" s="178" t="str">
        <f t="array" ref="G58">IF(COUNTIFS(Components!$H$4:$H$989,F58, Components!$C$4:$C$989,D58,Components!$B$4:$B$989,B58)&gt;0,INDEX(Components!$I$4:$I$989, MATCH(B58&amp;D58&amp;F58,Components!$B$4:$B$989&amp;Components!$C$4:$C$989&amp;Components!$H$4:$H$989,0),0),"")</f>
        <v/>
      </c>
      <c r="H58" s="141" t="s">
        <v>2442</v>
      </c>
      <c r="I58" s="138" t="s">
        <v>2450</v>
      </c>
      <c r="J58" s="141" t="s">
        <v>2451</v>
      </c>
      <c r="K58" s="141" t="s">
        <v>1714</v>
      </c>
      <c r="L58" s="181">
        <v>100</v>
      </c>
      <c r="M58" s="181">
        <v>100</v>
      </c>
      <c r="N58" s="181">
        <v>100</v>
      </c>
      <c r="O58" s="181">
        <v>100</v>
      </c>
      <c r="P58" s="181">
        <v>100</v>
      </c>
      <c r="Q58" s="209">
        <f t="shared" si="4"/>
        <v>500</v>
      </c>
      <c r="R58" s="206">
        <v>4256</v>
      </c>
      <c r="S58" s="209">
        <f t="shared" si="6"/>
        <v>425600</v>
      </c>
      <c r="T58" s="209">
        <f t="shared" si="6"/>
        <v>425600</v>
      </c>
      <c r="U58" s="209">
        <f t="shared" si="6"/>
        <v>425600</v>
      </c>
      <c r="V58" s="209">
        <f t="shared" si="6"/>
        <v>425600</v>
      </c>
      <c r="W58" s="209">
        <f t="shared" si="6"/>
        <v>425600</v>
      </c>
      <c r="X58" s="209">
        <f t="shared" si="5"/>
        <v>2128000</v>
      </c>
      <c r="Y58" s="191">
        <v>1.1000000000000001</v>
      </c>
      <c r="Z58" s="210" t="str">
        <f>IF(Y58&gt;0,INDEX([6]KPI!$B$2:$B$61, MATCH(Y58,[6]KPI!$A$2:$A$61, 0)),"Enter KPI Reference No. to the left")</f>
        <v>Government public expenditure on education and training</v>
      </c>
      <c r="AA58" s="191" t="s">
        <v>1032</v>
      </c>
      <c r="AB58" s="206" t="s">
        <v>3340</v>
      </c>
      <c r="AC58" s="206" t="s">
        <v>2452</v>
      </c>
    </row>
    <row r="59" spans="1:31" s="187" customFormat="1" ht="60" x14ac:dyDescent="0.2">
      <c r="A59" s="177">
        <v>57</v>
      </c>
      <c r="B59" s="190">
        <v>3</v>
      </c>
      <c r="C59" s="178" t="str">
        <f>IF(COUNTIF(Components!$E$4:$E$989,B59)&gt;0,INDEX(Components!$G$4:$G$989, MATCH(B59,Components!$E$4:$E$989, 0)),"Enter valid code to the left")</f>
        <v>General education access, equity, internal efficiency</v>
      </c>
      <c r="D59" s="190">
        <v>4</v>
      </c>
      <c r="E59" s="178" t="str">
        <f t="array" ref="E59">IF(COUNTIFS(Components!$F$4:$F$989,D59,Components!$B$4:$B$989,B59)&gt;0,INDEX(Components!$G$4:$G$989, MATCH(B59&amp;D59,Components!$B$4:$B$989&amp;Components!$F$4:$F$989,0),0),"Enter the component code on the left")</f>
        <v>special support programme for the four emerging regions</v>
      </c>
      <c r="F59" s="190"/>
      <c r="G59" s="178" t="str">
        <f t="array" ref="G59">IF(COUNTIFS(Components!$H$4:$H$989,F59, Components!$C$4:$C$989,D59,Components!$B$4:$B$989,B59)&gt;0,INDEX(Components!$I$4:$I$989, MATCH(B59&amp;D59&amp;F59,Components!$B$4:$B$989&amp;Components!$C$4:$C$989&amp;Components!$H$4:$H$989,0),0),"")</f>
        <v/>
      </c>
      <c r="H59" s="141" t="s">
        <v>2442</v>
      </c>
      <c r="I59" s="138" t="s">
        <v>2453</v>
      </c>
      <c r="J59" s="141" t="s">
        <v>2451</v>
      </c>
      <c r="K59" s="141" t="s">
        <v>1714</v>
      </c>
      <c r="L59" s="181">
        <v>600</v>
      </c>
      <c r="M59" s="181">
        <v>600</v>
      </c>
      <c r="N59" s="181">
        <v>600</v>
      </c>
      <c r="O59" s="181">
        <v>600</v>
      </c>
      <c r="P59" s="181">
        <v>600</v>
      </c>
      <c r="Q59" s="209">
        <f t="shared" si="4"/>
        <v>3000</v>
      </c>
      <c r="R59" s="206">
        <v>4256</v>
      </c>
      <c r="S59" s="209">
        <f t="shared" si="6"/>
        <v>2553600</v>
      </c>
      <c r="T59" s="209">
        <f t="shared" si="6"/>
        <v>2553600</v>
      </c>
      <c r="U59" s="209">
        <f t="shared" si="6"/>
        <v>2553600</v>
      </c>
      <c r="V59" s="209">
        <f t="shared" si="6"/>
        <v>2553600</v>
      </c>
      <c r="W59" s="209">
        <f t="shared" si="6"/>
        <v>2553600</v>
      </c>
      <c r="X59" s="209">
        <f t="shared" si="5"/>
        <v>12768000</v>
      </c>
      <c r="Y59" s="191">
        <v>1.1000000000000001</v>
      </c>
      <c r="Z59" s="210" t="str">
        <f>IF(Y59&gt;0,INDEX([6]KPI!$B$2:$B$61, MATCH(Y59,[6]KPI!$A$2:$A$61, 0)),"Enter KPI Reference No. to the left")</f>
        <v>Government public expenditure on education and training</v>
      </c>
      <c r="AA59" s="191" t="s">
        <v>1032</v>
      </c>
      <c r="AB59" s="206" t="s">
        <v>2454</v>
      </c>
      <c r="AC59" s="206" t="s">
        <v>2455</v>
      </c>
    </row>
    <row r="60" spans="1:31" s="187" customFormat="1" ht="60" x14ac:dyDescent="0.2">
      <c r="A60" s="177">
        <v>58</v>
      </c>
      <c r="B60" s="190">
        <v>3</v>
      </c>
      <c r="C60" s="178" t="str">
        <f>IF(COUNTIF(Components!$E$4:$E$989,B60)&gt;0,INDEX(Components!$G$4:$G$989, MATCH(B60,Components!$E$4:$E$989, 0)),"Enter valid code to the left")</f>
        <v>General education access, equity, internal efficiency</v>
      </c>
      <c r="D60" s="190">
        <v>4</v>
      </c>
      <c r="E60" s="178" t="str">
        <f t="array" ref="E60">IF(COUNTIFS(Components!$F$4:$F$989,D60,Components!$B$4:$B$989,B60)&gt;0,INDEX(Components!$G$4:$G$989, MATCH(B60&amp;D60,Components!$B$4:$B$989&amp;Components!$F$4:$F$989,0),0),"Enter the component code on the left")</f>
        <v>special support programme for the four emerging regions</v>
      </c>
      <c r="F60" s="190"/>
      <c r="G60" s="178" t="str">
        <f t="array" ref="G60">IF(COUNTIFS(Components!$H$4:$H$989,F60, Components!$C$4:$C$989,D60,Components!$B$4:$B$989,B60)&gt;0,INDEX(Components!$I$4:$I$989, MATCH(B60&amp;D60&amp;F60,Components!$B$4:$B$989&amp;Components!$C$4:$C$989&amp;Components!$H$4:$H$989,0),0),"")</f>
        <v/>
      </c>
      <c r="H60" s="141" t="s">
        <v>2442</v>
      </c>
      <c r="I60" s="138" t="s">
        <v>2456</v>
      </c>
      <c r="J60" s="141" t="s">
        <v>2451</v>
      </c>
      <c r="K60" s="141" t="s">
        <v>2415</v>
      </c>
      <c r="L60" s="181"/>
      <c r="M60" s="181"/>
      <c r="N60" s="181"/>
      <c r="O60" s="181">
        <v>12</v>
      </c>
      <c r="P60" s="181"/>
      <c r="Q60" s="209">
        <f t="shared" si="4"/>
        <v>12</v>
      </c>
      <c r="R60" s="206">
        <v>5425</v>
      </c>
      <c r="S60" s="209">
        <f t="shared" si="6"/>
        <v>0</v>
      </c>
      <c r="T60" s="209">
        <f t="shared" si="6"/>
        <v>0</v>
      </c>
      <c r="U60" s="209">
        <f t="shared" si="6"/>
        <v>0</v>
      </c>
      <c r="V60" s="209">
        <f t="shared" si="6"/>
        <v>65100</v>
      </c>
      <c r="W60" s="209">
        <f t="shared" si="6"/>
        <v>0</v>
      </c>
      <c r="X60" s="209">
        <f t="shared" si="5"/>
        <v>65100</v>
      </c>
      <c r="Y60" s="191">
        <v>2.7</v>
      </c>
      <c r="Z60" s="210" t="str">
        <f>IF(Y60&gt;0,INDEX([6]KPI!$B$2:$B$61, MATCH(Y60,[6]KPI!$A$2:$A$61, 0)),"Enter KPI Reference No. to the left")</f>
        <v>Grades 1-8, including ABE, GER</v>
      </c>
      <c r="AA60" s="191" t="s">
        <v>1032</v>
      </c>
      <c r="AB60" s="206" t="s">
        <v>3340</v>
      </c>
      <c r="AC60" s="206"/>
    </row>
    <row r="61" spans="1:31" s="187" customFormat="1" ht="60" x14ac:dyDescent="0.2">
      <c r="A61" s="177">
        <v>59</v>
      </c>
      <c r="B61" s="190">
        <v>3</v>
      </c>
      <c r="C61" s="178" t="str">
        <f>IF(COUNTIF(Components!$E$4:$E$989,B61)&gt;0,INDEX(Components!$G$4:$G$989, MATCH(B61,Components!$E$4:$E$989, 0)),"Enter valid code to the left")</f>
        <v>General education access, equity, internal efficiency</v>
      </c>
      <c r="D61" s="190">
        <v>4</v>
      </c>
      <c r="E61" s="178" t="str">
        <f t="array" ref="E61">IF(COUNTIFS(Components!$F$4:$F$989,D61,Components!$B$4:$B$989,B61)&gt;0,INDEX(Components!$G$4:$G$989, MATCH(B61&amp;D61,Components!$B$4:$B$989&amp;Components!$F$4:$F$989,0),0),"Enter the component code on the left")</f>
        <v>special support programme for the four emerging regions</v>
      </c>
      <c r="F61" s="190"/>
      <c r="G61" s="178" t="str">
        <f t="array" ref="G61">IF(COUNTIFS(Components!$H$4:$H$989,F61, Components!$C$4:$C$989,D61,Components!$B$4:$B$989,B61)&gt;0,INDEX(Components!$I$4:$I$989, MATCH(B61&amp;D61&amp;F61,Components!$B$4:$B$989&amp;Components!$C$4:$C$989&amp;Components!$H$4:$H$989,0),0),"")</f>
        <v/>
      </c>
      <c r="H61" s="141" t="s">
        <v>2442</v>
      </c>
      <c r="I61" s="138" t="s">
        <v>2457</v>
      </c>
      <c r="J61" s="141" t="s">
        <v>2451</v>
      </c>
      <c r="K61" s="141" t="s">
        <v>2068</v>
      </c>
      <c r="L61" s="181">
        <v>200</v>
      </c>
      <c r="M61" s="181">
        <v>200</v>
      </c>
      <c r="N61" s="181">
        <v>200</v>
      </c>
      <c r="O61" s="181">
        <v>200</v>
      </c>
      <c r="P61" s="181">
        <v>200</v>
      </c>
      <c r="Q61" s="209">
        <f t="shared" si="4"/>
        <v>1000</v>
      </c>
      <c r="R61" s="206">
        <v>3856</v>
      </c>
      <c r="S61" s="209">
        <f t="shared" si="6"/>
        <v>771200</v>
      </c>
      <c r="T61" s="209">
        <f t="shared" si="6"/>
        <v>771200</v>
      </c>
      <c r="U61" s="209">
        <f t="shared" si="6"/>
        <v>771200</v>
      </c>
      <c r="V61" s="209">
        <f t="shared" si="6"/>
        <v>771200</v>
      </c>
      <c r="W61" s="209">
        <f t="shared" si="6"/>
        <v>771200</v>
      </c>
      <c r="X61" s="209">
        <f t="shared" si="5"/>
        <v>3856000</v>
      </c>
      <c r="Y61" s="191">
        <v>2.7</v>
      </c>
      <c r="Z61" s="210" t="str">
        <f>IF(Y61&gt;0,INDEX([6]KPI!$B$2:$B$61, MATCH(Y61,[6]KPI!$A$2:$A$61, 0)),"Enter KPI Reference No. to the left")</f>
        <v>Grades 1-8, including ABE, GER</v>
      </c>
      <c r="AA61" s="191" t="s">
        <v>1032</v>
      </c>
      <c r="AB61" s="206" t="s">
        <v>3339</v>
      </c>
      <c r="AC61" s="206" t="s">
        <v>2352</v>
      </c>
    </row>
    <row r="62" spans="1:31" s="187" customFormat="1" ht="60" x14ac:dyDescent="0.2">
      <c r="A62" s="177">
        <v>60</v>
      </c>
      <c r="B62" s="190">
        <v>3</v>
      </c>
      <c r="C62" s="178" t="str">
        <f>IF(COUNTIF(Components!$E$4:$E$989,B62)&gt;0,INDEX(Components!$G$4:$G$989, MATCH(B62,Components!$E$4:$E$989, 0)),"Enter valid code to the left")</f>
        <v>General education access, equity, internal efficiency</v>
      </c>
      <c r="D62" s="190">
        <v>4</v>
      </c>
      <c r="E62" s="178" t="str">
        <f t="array" ref="E62">IF(COUNTIFS(Components!$F$4:$F$989,D62,Components!$B$4:$B$989,B62)&gt;0,INDEX(Components!$G$4:$G$989, MATCH(B62&amp;D62,Components!$B$4:$B$989&amp;Components!$F$4:$F$989,0),0),"Enter the component code on the left")</f>
        <v>special support programme for the four emerging regions</v>
      </c>
      <c r="F62" s="190"/>
      <c r="G62" s="178" t="str">
        <f t="array" ref="G62">IF(COUNTIFS(Components!$H$4:$H$989,F62, Components!$C$4:$C$989,D62,Components!$B$4:$B$989,B62)&gt;0,INDEX(Components!$I$4:$I$989, MATCH(B62&amp;D62&amp;F62,Components!$B$4:$B$989&amp;Components!$C$4:$C$989&amp;Components!$H$4:$H$989,0),0),"")</f>
        <v/>
      </c>
      <c r="H62" s="141" t="s">
        <v>2442</v>
      </c>
      <c r="I62" s="138" t="s">
        <v>2458</v>
      </c>
      <c r="J62" s="141" t="s">
        <v>2459</v>
      </c>
      <c r="K62" s="141" t="s">
        <v>1714</v>
      </c>
      <c r="L62" s="181"/>
      <c r="M62" s="181">
        <v>200</v>
      </c>
      <c r="N62" s="181"/>
      <c r="O62" s="181">
        <v>200</v>
      </c>
      <c r="P62" s="181"/>
      <c r="Q62" s="209">
        <f t="shared" si="4"/>
        <v>400</v>
      </c>
      <c r="R62" s="206">
        <v>3856</v>
      </c>
      <c r="S62" s="209">
        <f t="shared" si="6"/>
        <v>0</v>
      </c>
      <c r="T62" s="209">
        <f t="shared" si="6"/>
        <v>771200</v>
      </c>
      <c r="U62" s="209">
        <f t="shared" si="6"/>
        <v>0</v>
      </c>
      <c r="V62" s="209">
        <f t="shared" si="6"/>
        <v>771200</v>
      </c>
      <c r="W62" s="209">
        <f t="shared" si="6"/>
        <v>0</v>
      </c>
      <c r="X62" s="209">
        <f t="shared" si="5"/>
        <v>1542400</v>
      </c>
      <c r="Y62" s="191">
        <v>2.7</v>
      </c>
      <c r="Z62" s="210" t="str">
        <f>IF(Y62&gt;0,INDEX([6]KPI!$B$2:$B$61, MATCH(Y62,[6]KPI!$A$2:$A$61, 0)),"Enter KPI Reference No. to the left")</f>
        <v>Grades 1-8, including ABE, GER</v>
      </c>
      <c r="AA62" s="191" t="s">
        <v>1032</v>
      </c>
      <c r="AB62" s="206" t="s">
        <v>3339</v>
      </c>
      <c r="AC62" s="206"/>
    </row>
    <row r="63" spans="1:31" s="187" customFormat="1" ht="60" x14ac:dyDescent="0.2">
      <c r="A63" s="177">
        <v>61</v>
      </c>
      <c r="B63" s="190">
        <v>3</v>
      </c>
      <c r="C63" s="178" t="str">
        <f>IF(COUNTIF(Components!$E$4:$E$989,B63)&gt;0,INDEX(Components!$G$4:$G$989, MATCH(B63,Components!$E$4:$E$989, 0)),"Enter valid code to the left")</f>
        <v>General education access, equity, internal efficiency</v>
      </c>
      <c r="D63" s="190">
        <v>4</v>
      </c>
      <c r="E63" s="178" t="str">
        <f t="array" ref="E63">IF(COUNTIFS(Components!$F$4:$F$989,D63,Components!$B$4:$B$989,B63)&gt;0,INDEX(Components!$G$4:$G$989, MATCH(B63&amp;D63,Components!$B$4:$B$989&amp;Components!$F$4:$F$989,0),0),"Enter the component code on the left")</f>
        <v>special support programme for the four emerging regions</v>
      </c>
      <c r="F63" s="190"/>
      <c r="G63" s="178" t="str">
        <f t="array" ref="G63">IF(COUNTIFS(Components!$H$4:$H$989,F63, Components!$C$4:$C$989,D63,Components!$B$4:$B$989,B63)&gt;0,INDEX(Components!$I$4:$I$989, MATCH(B63&amp;D63&amp;F63,Components!$B$4:$B$989&amp;Components!$C$4:$C$989&amp;Components!$H$4:$H$989,0),0),"")</f>
        <v/>
      </c>
      <c r="H63" s="141" t="s">
        <v>2442</v>
      </c>
      <c r="I63" s="138" t="s">
        <v>2460</v>
      </c>
      <c r="J63" s="141" t="s">
        <v>2461</v>
      </c>
      <c r="K63" s="141" t="s">
        <v>1714</v>
      </c>
      <c r="L63" s="181">
        <v>2</v>
      </c>
      <c r="M63" s="181"/>
      <c r="N63" s="181"/>
      <c r="O63" s="181"/>
      <c r="P63" s="181"/>
      <c r="Q63" s="209">
        <f t="shared" si="4"/>
        <v>2</v>
      </c>
      <c r="R63" s="206">
        <v>1806000</v>
      </c>
      <c r="S63" s="209">
        <f t="shared" si="6"/>
        <v>3612000</v>
      </c>
      <c r="T63" s="209">
        <f t="shared" si="6"/>
        <v>0</v>
      </c>
      <c r="U63" s="209">
        <f t="shared" si="6"/>
        <v>0</v>
      </c>
      <c r="V63" s="209">
        <f t="shared" si="6"/>
        <v>0</v>
      </c>
      <c r="W63" s="209">
        <f t="shared" si="6"/>
        <v>0</v>
      </c>
      <c r="X63" s="209">
        <f t="shared" si="5"/>
        <v>3612000</v>
      </c>
      <c r="Y63" s="191">
        <v>2.7</v>
      </c>
      <c r="Z63" s="210" t="str">
        <f>IF(Y63&gt;0,INDEX([6]KPI!$B$2:$B$61, MATCH(Y63,[6]KPI!$A$2:$A$61, 0)),"Enter KPI Reference No. to the left")</f>
        <v>Grades 1-8, including ABE, GER</v>
      </c>
      <c r="AA63" s="189" t="s">
        <v>3338</v>
      </c>
      <c r="AB63" s="206" t="s">
        <v>3339</v>
      </c>
      <c r="AC63" s="206" t="s">
        <v>2462</v>
      </c>
    </row>
    <row r="64" spans="1:31" s="187" customFormat="1" ht="60" x14ac:dyDescent="0.2">
      <c r="A64" s="177">
        <v>62</v>
      </c>
      <c r="B64" s="190">
        <v>3</v>
      </c>
      <c r="C64" s="178" t="str">
        <f>IF(COUNTIF(Components!$E$4:$E$989,B64)&gt;0,INDEX(Components!$G$4:$G$989, MATCH(B64,Components!$E$4:$E$989, 0)),"Enter valid code to the left")</f>
        <v>General education access, equity, internal efficiency</v>
      </c>
      <c r="D64" s="190">
        <v>4</v>
      </c>
      <c r="E64" s="178" t="str">
        <f t="array" ref="E64">IF(COUNTIFS(Components!$F$4:$F$989,D64,Components!$B$4:$B$989,B64)&gt;0,INDEX(Components!$G$4:$G$989, MATCH(B64&amp;D64,Components!$B$4:$B$989&amp;Components!$F$4:$F$989,0),0),"Enter the component code on the left")</f>
        <v>special support programme for the four emerging regions</v>
      </c>
      <c r="F64" s="190"/>
      <c r="G64" s="178" t="str">
        <f t="array" ref="G64">IF(COUNTIFS(Components!$H$4:$H$989,F64, Components!$C$4:$C$989,D64,Components!$B$4:$B$989,B64)&gt;0,INDEX(Components!$I$4:$I$989, MATCH(B64&amp;D64&amp;F64,Components!$B$4:$B$989&amp;Components!$C$4:$C$989&amp;Components!$H$4:$H$989,0),0),"")</f>
        <v/>
      </c>
      <c r="H64" s="141" t="s">
        <v>2442</v>
      </c>
      <c r="I64" s="138" t="s">
        <v>2463</v>
      </c>
      <c r="J64" s="141" t="s">
        <v>2464</v>
      </c>
      <c r="K64" s="141" t="s">
        <v>1714</v>
      </c>
      <c r="L64" s="181"/>
      <c r="M64" s="181">
        <v>100</v>
      </c>
      <c r="N64" s="181"/>
      <c r="O64" s="181"/>
      <c r="P64" s="181"/>
      <c r="Q64" s="209">
        <f t="shared" si="4"/>
        <v>100</v>
      </c>
      <c r="R64" s="206">
        <v>4566</v>
      </c>
      <c r="S64" s="209">
        <f t="shared" si="6"/>
        <v>0</v>
      </c>
      <c r="T64" s="209">
        <f t="shared" si="6"/>
        <v>456600</v>
      </c>
      <c r="U64" s="209">
        <f t="shared" si="6"/>
        <v>0</v>
      </c>
      <c r="V64" s="209">
        <f t="shared" si="6"/>
        <v>0</v>
      </c>
      <c r="W64" s="209">
        <f t="shared" si="6"/>
        <v>0</v>
      </c>
      <c r="X64" s="209">
        <f t="shared" si="5"/>
        <v>456600</v>
      </c>
      <c r="Y64" s="191">
        <v>2.7</v>
      </c>
      <c r="Z64" s="210" t="str">
        <f>IF(Y64&gt;0,INDEX([6]KPI!$B$2:$B$61, MATCH(Y64,[6]KPI!$A$2:$A$61, 0)),"Enter KPI Reference No. to the left")</f>
        <v>Grades 1-8, including ABE, GER</v>
      </c>
      <c r="AA64" s="189" t="s">
        <v>3338</v>
      </c>
      <c r="AB64" s="206" t="s">
        <v>3339</v>
      </c>
      <c r="AC64" s="206"/>
    </row>
    <row r="65" spans="1:29" s="187" customFormat="1" ht="60" x14ac:dyDescent="0.2">
      <c r="A65" s="177">
        <v>63</v>
      </c>
      <c r="B65" s="190">
        <v>3</v>
      </c>
      <c r="C65" s="178" t="str">
        <f>IF(COUNTIF(Components!$E$4:$E$989,B65)&gt;0,INDEX(Components!$G$4:$G$989, MATCH(B65,Components!$E$4:$E$989, 0)),"Enter valid code to the left")</f>
        <v>General education access, equity, internal efficiency</v>
      </c>
      <c r="D65" s="190">
        <v>4</v>
      </c>
      <c r="E65" s="178" t="str">
        <f t="array" ref="E65">IF(COUNTIFS(Components!$F$4:$F$989,D65,Components!$B$4:$B$989,B65)&gt;0,INDEX(Components!$G$4:$G$989, MATCH(B65&amp;D65,Components!$B$4:$B$989&amp;Components!$F$4:$F$989,0),0),"Enter the component code on the left")</f>
        <v>special support programme for the four emerging regions</v>
      </c>
      <c r="F65" s="190"/>
      <c r="G65" s="178" t="str">
        <f t="array" ref="G65">IF(COUNTIFS(Components!$H$4:$H$989,F65, Components!$C$4:$C$989,D65,Components!$B$4:$B$989,B65)&gt;0,INDEX(Components!$I$4:$I$989, MATCH(B65&amp;D65&amp;F65,Components!$B$4:$B$989&amp;Components!$C$4:$C$989&amp;Components!$H$4:$H$989,0),0),"")</f>
        <v/>
      </c>
      <c r="H65" s="141" t="s">
        <v>2442</v>
      </c>
      <c r="I65" s="138" t="s">
        <v>2465</v>
      </c>
      <c r="J65" s="141" t="s">
        <v>2461</v>
      </c>
      <c r="K65" s="141" t="s">
        <v>1714</v>
      </c>
      <c r="L65" s="181">
        <v>2</v>
      </c>
      <c r="M65" s="181"/>
      <c r="N65" s="181"/>
      <c r="O65" s="181"/>
      <c r="P65" s="181"/>
      <c r="Q65" s="209">
        <f t="shared" si="4"/>
        <v>2</v>
      </c>
      <c r="R65" s="206">
        <v>1000000</v>
      </c>
      <c r="S65" s="209">
        <f t="shared" si="6"/>
        <v>2000000</v>
      </c>
      <c r="T65" s="209">
        <f t="shared" si="6"/>
        <v>0</v>
      </c>
      <c r="U65" s="209">
        <f t="shared" si="6"/>
        <v>0</v>
      </c>
      <c r="V65" s="209">
        <f t="shared" si="6"/>
        <v>0</v>
      </c>
      <c r="W65" s="209">
        <f t="shared" si="6"/>
        <v>0</v>
      </c>
      <c r="X65" s="209">
        <f t="shared" si="5"/>
        <v>2000000</v>
      </c>
      <c r="Y65" s="191">
        <v>2.7</v>
      </c>
      <c r="Z65" s="210" t="str">
        <f>IF(Y65&gt;0,INDEX([6]KPI!$B$2:$B$61, MATCH(Y65,[6]KPI!$A$2:$A$61, 0)),"Enter KPI Reference No. to the left")</f>
        <v>Grades 1-8, including ABE, GER</v>
      </c>
      <c r="AA65" s="189" t="s">
        <v>3338</v>
      </c>
      <c r="AB65" s="206" t="s">
        <v>3339</v>
      </c>
      <c r="AC65" s="206" t="s">
        <v>2462</v>
      </c>
    </row>
    <row r="66" spans="1:29" s="187" customFormat="1" ht="60" x14ac:dyDescent="0.2">
      <c r="A66" s="177">
        <v>64</v>
      </c>
      <c r="B66" s="190">
        <v>3</v>
      </c>
      <c r="C66" s="178" t="str">
        <f>IF(COUNTIF(Components!$E$4:$E$989,B66)&gt;0,INDEX(Components!$G$4:$G$989, MATCH(B66,Components!$E$4:$E$989, 0)),"Enter valid code to the left")</f>
        <v>General education access, equity, internal efficiency</v>
      </c>
      <c r="D66" s="190">
        <v>4</v>
      </c>
      <c r="E66" s="178" t="str">
        <f t="array" ref="E66">IF(COUNTIFS(Components!$F$4:$F$989,D66,Components!$B$4:$B$989,B66)&gt;0,INDEX(Components!$G$4:$G$989, MATCH(B66&amp;D66,Components!$B$4:$B$989&amp;Components!$F$4:$F$989,0),0),"Enter the component code on the left")</f>
        <v>special support programme for the four emerging regions</v>
      </c>
      <c r="F66" s="190"/>
      <c r="G66" s="178" t="str">
        <f t="array" ref="G66">IF(COUNTIFS(Components!$H$4:$H$989,F66, Components!$C$4:$C$989,D66,Components!$B$4:$B$989,B66)&gt;0,INDEX(Components!$I$4:$I$989, MATCH(B66&amp;D66&amp;F66,Components!$B$4:$B$989&amp;Components!$C$4:$C$989&amp;Components!$H$4:$H$989,0),0),"")</f>
        <v/>
      </c>
      <c r="H66" s="141" t="s">
        <v>2442</v>
      </c>
      <c r="I66" s="138" t="s">
        <v>2466</v>
      </c>
      <c r="J66" s="141" t="s">
        <v>2467</v>
      </c>
      <c r="K66" s="141" t="s">
        <v>1714</v>
      </c>
      <c r="L66" s="181"/>
      <c r="M66" s="181">
        <v>300</v>
      </c>
      <c r="N66" s="181"/>
      <c r="O66" s="181"/>
      <c r="P66" s="181"/>
      <c r="Q66" s="209">
        <f t="shared" si="4"/>
        <v>300</v>
      </c>
      <c r="R66" s="206">
        <v>4566</v>
      </c>
      <c r="S66" s="209">
        <f t="shared" si="6"/>
        <v>0</v>
      </c>
      <c r="T66" s="209">
        <f t="shared" si="6"/>
        <v>1369800</v>
      </c>
      <c r="U66" s="209">
        <f t="shared" si="6"/>
        <v>0</v>
      </c>
      <c r="V66" s="209">
        <f t="shared" si="6"/>
        <v>0</v>
      </c>
      <c r="W66" s="209">
        <f t="shared" si="6"/>
        <v>0</v>
      </c>
      <c r="X66" s="209">
        <f t="shared" si="5"/>
        <v>1369800</v>
      </c>
      <c r="Y66" s="191">
        <v>2.7</v>
      </c>
      <c r="Z66" s="210" t="str">
        <f>IF(Y66&gt;0,INDEX([6]KPI!$B$2:$B$61, MATCH(Y66,[6]KPI!$A$2:$A$61, 0)),"Enter KPI Reference No. to the left")</f>
        <v>Grades 1-8, including ABE, GER</v>
      </c>
      <c r="AA66" s="189" t="s">
        <v>1032</v>
      </c>
      <c r="AB66" s="206" t="s">
        <v>769</v>
      </c>
      <c r="AC66" s="206" t="s">
        <v>2468</v>
      </c>
    </row>
    <row r="67" spans="1:29" s="187" customFormat="1" ht="60" x14ac:dyDescent="0.2">
      <c r="A67" s="177">
        <v>65</v>
      </c>
      <c r="B67" s="190">
        <v>3</v>
      </c>
      <c r="C67" s="178" t="str">
        <f>IF(COUNTIF(Components!$E$4:$E$989,B67)&gt;0,INDEX(Components!$G$4:$G$989, MATCH(B67,Components!$E$4:$E$989, 0)),"Enter valid code to the left")</f>
        <v>General education access, equity, internal efficiency</v>
      </c>
      <c r="D67" s="190">
        <v>4</v>
      </c>
      <c r="E67" s="178" t="str">
        <f t="array" ref="E67">IF(COUNTIFS(Components!$F$4:$F$989,D67,Components!$B$4:$B$989,B67)&gt;0,INDEX(Components!$G$4:$G$989, MATCH(B67&amp;D67,Components!$B$4:$B$989&amp;Components!$F$4:$F$989,0),0),"Enter the component code on the left")</f>
        <v>special support programme for the four emerging regions</v>
      </c>
      <c r="F67" s="190"/>
      <c r="G67" s="178" t="str">
        <f t="array" ref="G67">IF(COUNTIFS(Components!$H$4:$H$989,F67, Components!$C$4:$C$989,D67,Components!$B$4:$B$989,B67)&gt;0,INDEX(Components!$I$4:$I$989, MATCH(B67&amp;D67&amp;F67,Components!$B$4:$B$989&amp;Components!$C$4:$C$989&amp;Components!$H$4:$H$989,0),0),"")</f>
        <v/>
      </c>
      <c r="H67" s="141" t="s">
        <v>2442</v>
      </c>
      <c r="I67" s="138" t="s">
        <v>2469</v>
      </c>
      <c r="J67" s="141" t="s">
        <v>2470</v>
      </c>
      <c r="K67" s="141" t="s">
        <v>1714</v>
      </c>
      <c r="L67" s="181"/>
      <c r="M67" s="181">
        <v>150</v>
      </c>
      <c r="N67" s="181"/>
      <c r="O67" s="181"/>
      <c r="P67" s="181"/>
      <c r="Q67" s="209">
        <f t="shared" si="4"/>
        <v>150</v>
      </c>
      <c r="R67" s="206">
        <v>4566</v>
      </c>
      <c r="S67" s="209">
        <f t="shared" si="6"/>
        <v>0</v>
      </c>
      <c r="T67" s="209">
        <f t="shared" si="6"/>
        <v>684900</v>
      </c>
      <c r="U67" s="209">
        <f t="shared" si="6"/>
        <v>0</v>
      </c>
      <c r="V67" s="209">
        <f t="shared" si="6"/>
        <v>0</v>
      </c>
      <c r="W67" s="209">
        <f t="shared" si="6"/>
        <v>0</v>
      </c>
      <c r="X67" s="209">
        <f t="shared" si="5"/>
        <v>684900</v>
      </c>
      <c r="Y67" s="191">
        <v>2.7</v>
      </c>
      <c r="Z67" s="210" t="str">
        <f>IF(Y67&gt;0,INDEX([6]KPI!$B$2:$B$61, MATCH(Y67,[6]KPI!$A$2:$A$61, 0)),"Enter KPI Reference No. to the left")</f>
        <v>Grades 1-8, including ABE, GER</v>
      </c>
      <c r="AA67" s="189" t="s">
        <v>1032</v>
      </c>
      <c r="AB67" s="206" t="s">
        <v>769</v>
      </c>
      <c r="AC67" s="206" t="s">
        <v>2471</v>
      </c>
    </row>
    <row r="68" spans="1:29" s="187" customFormat="1" ht="60" x14ac:dyDescent="0.2">
      <c r="A68" s="177">
        <v>66</v>
      </c>
      <c r="B68" s="190">
        <v>3</v>
      </c>
      <c r="C68" s="178" t="str">
        <f>IF(COUNTIF(Components!$E$4:$E$989,B68)&gt;0,INDEX(Components!$G$4:$G$989, MATCH(B68,Components!$E$4:$E$989, 0)),"Enter valid code to the left")</f>
        <v>General education access, equity, internal efficiency</v>
      </c>
      <c r="D68" s="190">
        <v>4</v>
      </c>
      <c r="E68" s="178" t="str">
        <f t="array" ref="E68">IF(COUNTIFS(Components!$F$4:$F$989,D68,Components!$B$4:$B$989,B68)&gt;0,INDEX(Components!$G$4:$G$989, MATCH(B68&amp;D68,Components!$B$4:$B$989&amp;Components!$F$4:$F$989,0),0),"Enter the component code on the left")</f>
        <v>special support programme for the four emerging regions</v>
      </c>
      <c r="F68" s="190"/>
      <c r="G68" s="178" t="str">
        <f t="array" ref="G68">IF(COUNTIFS(Components!$H$4:$H$989,F68, Components!$C$4:$C$989,D68,Components!$B$4:$B$989,B68)&gt;0,INDEX(Components!$I$4:$I$989, MATCH(B68&amp;D68&amp;F68,Components!$B$4:$B$989&amp;Components!$C$4:$C$989&amp;Components!$H$4:$H$989,0),0),"")</f>
        <v/>
      </c>
      <c r="H68" s="141" t="s">
        <v>2442</v>
      </c>
      <c r="I68" s="138" t="s">
        <v>2472</v>
      </c>
      <c r="J68" s="141" t="s">
        <v>2473</v>
      </c>
      <c r="K68" s="141" t="s">
        <v>2474</v>
      </c>
      <c r="L68" s="181"/>
      <c r="M68" s="181">
        <v>8</v>
      </c>
      <c r="N68" s="181"/>
      <c r="O68" s="181"/>
      <c r="P68" s="181"/>
      <c r="Q68" s="209">
        <f t="shared" si="4"/>
        <v>8</v>
      </c>
      <c r="R68" s="206">
        <v>2300000</v>
      </c>
      <c r="S68" s="209">
        <f t="shared" si="6"/>
        <v>0</v>
      </c>
      <c r="T68" s="209">
        <f t="shared" si="6"/>
        <v>18400000</v>
      </c>
      <c r="U68" s="209">
        <f t="shared" si="6"/>
        <v>0</v>
      </c>
      <c r="V68" s="209">
        <f t="shared" si="6"/>
        <v>0</v>
      </c>
      <c r="W68" s="209">
        <f t="shared" si="6"/>
        <v>0</v>
      </c>
      <c r="X68" s="209">
        <f t="shared" si="5"/>
        <v>18400000</v>
      </c>
      <c r="Y68" s="191">
        <v>2.7</v>
      </c>
      <c r="Z68" s="210" t="str">
        <f>IF(Y68&gt;0,INDEX([6]KPI!$B$2:$B$61, MATCH(Y68,[6]KPI!$A$2:$A$61, 0)),"Enter KPI Reference No. to the left")</f>
        <v>Grades 1-8, including ABE, GER</v>
      </c>
      <c r="AA68" s="189" t="s">
        <v>3267</v>
      </c>
      <c r="AB68" s="206" t="s">
        <v>3339</v>
      </c>
      <c r="AC68" s="206"/>
    </row>
    <row r="69" spans="1:29" s="187" customFormat="1" ht="60" x14ac:dyDescent="0.2">
      <c r="A69" s="177">
        <v>67</v>
      </c>
      <c r="B69" s="190">
        <v>3</v>
      </c>
      <c r="C69" s="178" t="str">
        <f>IF(COUNTIF(Components!$E$4:$E$989,B69)&gt;0,INDEX(Components!$G$4:$G$989, MATCH(B69,Components!$E$4:$E$989, 0)),"Enter valid code to the left")</f>
        <v>General education access, equity, internal efficiency</v>
      </c>
      <c r="D69" s="190">
        <v>4</v>
      </c>
      <c r="E69" s="178" t="str">
        <f t="array" ref="E69">IF(COUNTIFS(Components!$F$4:$F$989,D69,Components!$B$4:$B$989,B69)&gt;0,INDEX(Components!$G$4:$G$989, MATCH(B69&amp;D69,Components!$B$4:$B$989&amp;Components!$F$4:$F$989,0),0),"Enter the component code on the left")</f>
        <v>special support programme for the four emerging regions</v>
      </c>
      <c r="F69" s="190"/>
      <c r="G69" s="178" t="str">
        <f t="array" ref="G69">IF(COUNTIFS(Components!$H$4:$H$989,F69, Components!$C$4:$C$989,D69,Components!$B$4:$B$989,B69)&gt;0,INDEX(Components!$I$4:$I$989, MATCH(B69&amp;D69&amp;F69,Components!$B$4:$B$989&amp;Components!$C$4:$C$989&amp;Components!$H$4:$H$989,0),0),"")</f>
        <v/>
      </c>
      <c r="H69" s="141" t="s">
        <v>2442</v>
      </c>
      <c r="I69" s="138" t="s">
        <v>2475</v>
      </c>
      <c r="J69" s="141" t="s">
        <v>2476</v>
      </c>
      <c r="K69" s="141" t="s">
        <v>1838</v>
      </c>
      <c r="L69" s="181">
        <v>6</v>
      </c>
      <c r="M69" s="181">
        <v>6</v>
      </c>
      <c r="N69" s="181">
        <v>6</v>
      </c>
      <c r="O69" s="181">
        <v>6</v>
      </c>
      <c r="P69" s="181">
        <v>6</v>
      </c>
      <c r="Q69" s="209">
        <f t="shared" si="4"/>
        <v>30</v>
      </c>
      <c r="R69" s="206">
        <v>500000</v>
      </c>
      <c r="S69" s="209">
        <f t="shared" si="6"/>
        <v>3000000</v>
      </c>
      <c r="T69" s="209">
        <f t="shared" si="6"/>
        <v>3000000</v>
      </c>
      <c r="U69" s="209">
        <f t="shared" si="6"/>
        <v>3000000</v>
      </c>
      <c r="V69" s="209">
        <f t="shared" si="6"/>
        <v>3000000</v>
      </c>
      <c r="W69" s="209">
        <f t="shared" si="6"/>
        <v>3000000</v>
      </c>
      <c r="X69" s="209">
        <f t="shared" si="5"/>
        <v>15000000</v>
      </c>
      <c r="Y69" s="191">
        <v>2.7</v>
      </c>
      <c r="Z69" s="210" t="str">
        <f>IF(Y69&gt;0,INDEX([6]KPI!$B$2:$B$61, MATCH(Y69,[6]KPI!$A$2:$A$61, 0)),"Enter KPI Reference No. to the left")</f>
        <v>Grades 1-8, including ABE, GER</v>
      </c>
      <c r="AA69" s="189" t="s">
        <v>1032</v>
      </c>
      <c r="AB69" s="206" t="s">
        <v>769</v>
      </c>
      <c r="AC69" s="206"/>
    </row>
    <row r="70" spans="1:29" s="187" customFormat="1" ht="60" x14ac:dyDescent="0.2">
      <c r="A70" s="177">
        <v>68</v>
      </c>
      <c r="B70" s="190">
        <v>3</v>
      </c>
      <c r="C70" s="178" t="str">
        <f>IF(COUNTIF(Components!$E$4:$E$989,B70)&gt;0,INDEX(Components!$G$4:$G$989, MATCH(B70,Components!$E$4:$E$989, 0)),"Enter valid code to the left")</f>
        <v>General education access, equity, internal efficiency</v>
      </c>
      <c r="D70" s="190">
        <v>4</v>
      </c>
      <c r="E70" s="178" t="str">
        <f t="array" ref="E70">IF(COUNTIFS(Components!$F$4:$F$989,D70,Components!$B$4:$B$989,B70)&gt;0,INDEX(Components!$G$4:$G$989, MATCH(B70&amp;D70,Components!$B$4:$B$989&amp;Components!$F$4:$F$989,0),0),"Enter the component code on the left")</f>
        <v>special support programme for the four emerging regions</v>
      </c>
      <c r="F70" s="190"/>
      <c r="G70" s="178" t="str">
        <f t="array" ref="G70">IF(COUNTIFS(Components!$H$4:$H$989,F70, Components!$C$4:$C$989,D70,Components!$B$4:$B$989,B70)&gt;0,INDEX(Components!$I$4:$I$989, MATCH(B70&amp;D70&amp;F70,Components!$B$4:$B$989&amp;Components!$C$4:$C$989&amp;Components!$H$4:$H$989,0),0),"")</f>
        <v/>
      </c>
      <c r="H70" s="141" t="s">
        <v>2442</v>
      </c>
      <c r="I70" s="138" t="s">
        <v>2477</v>
      </c>
      <c r="J70" s="141" t="s">
        <v>2317</v>
      </c>
      <c r="K70" s="141" t="s">
        <v>1714</v>
      </c>
      <c r="L70" s="181">
        <v>48</v>
      </c>
      <c r="M70" s="181">
        <v>48</v>
      </c>
      <c r="N70" s="181">
        <v>48</v>
      </c>
      <c r="O70" s="181">
        <v>48</v>
      </c>
      <c r="P70" s="181">
        <v>48</v>
      </c>
      <c r="Q70" s="209">
        <f t="shared" si="4"/>
        <v>240</v>
      </c>
      <c r="R70" s="206">
        <v>20566</v>
      </c>
      <c r="S70" s="209">
        <f t="shared" si="6"/>
        <v>987168</v>
      </c>
      <c r="T70" s="209">
        <f t="shared" si="6"/>
        <v>987168</v>
      </c>
      <c r="U70" s="209">
        <f t="shared" si="6"/>
        <v>987168</v>
      </c>
      <c r="V70" s="209">
        <f t="shared" si="6"/>
        <v>987168</v>
      </c>
      <c r="W70" s="209">
        <f t="shared" si="6"/>
        <v>987168</v>
      </c>
      <c r="X70" s="209">
        <f t="shared" si="5"/>
        <v>4935840</v>
      </c>
      <c r="Y70" s="191">
        <v>2.7</v>
      </c>
      <c r="Z70" s="210" t="str">
        <f>IF(Y70&gt;0,INDEX([6]KPI!$B$2:$B$61, MATCH(Y70,[6]KPI!$A$2:$A$61, 0)),"Enter KPI Reference No. to the left")</f>
        <v>Grades 1-8, including ABE, GER</v>
      </c>
      <c r="AA70" s="189" t="s">
        <v>3267</v>
      </c>
      <c r="AB70" s="206" t="s">
        <v>3339</v>
      </c>
      <c r="AC70" s="206" t="s">
        <v>2478</v>
      </c>
    </row>
  </sheetData>
  <mergeCells count="3">
    <mergeCell ref="L1:P1"/>
    <mergeCell ref="S1:W1"/>
    <mergeCell ref="B2:G2"/>
  </mergeCells>
  <dataValidations count="4">
    <dataValidation type="list" allowBlank="1" showInputMessage="1" showErrorMessage="1" sqref="F3:F70" xr:uid="{00000000-0002-0000-0300-000000000000}">
      <formula1>Sub_Component</formula1>
    </dataValidation>
    <dataValidation type="list" allowBlank="1" showInputMessage="1" showErrorMessage="1" sqref="D3:D70" xr:uid="{00000000-0002-0000-0300-000001000000}">
      <formula1>Component</formula1>
    </dataValidation>
    <dataValidation type="list" allowBlank="1" showInputMessage="1" showErrorMessage="1" sqref="B3:B70" xr:uid="{00000000-0002-0000-0300-000002000000}">
      <formula1>Priority_Programme</formula1>
    </dataValidation>
    <dataValidation type="list" allowBlank="1" showInputMessage="1" showErrorMessage="1" sqref="Y3:Y70" xr:uid="{00000000-0002-0000-0300-000003000000}">
      <formula1>KPI</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86"/>
  <sheetViews>
    <sheetView zoomScaleNormal="100" workbookViewId="0">
      <pane ySplit="2" topLeftCell="A3" activePane="bottomLeft" state="frozen"/>
      <selection pane="bottomLeft" activeCell="AB5" sqref="AB5"/>
    </sheetView>
  </sheetViews>
  <sheetFormatPr defaultRowHeight="11.25" x14ac:dyDescent="0.2"/>
  <cols>
    <col min="1" max="1" width="10" style="1" bestFit="1" customWidth="1"/>
    <col min="2" max="2" width="14.83203125" style="52" customWidth="1"/>
    <col min="3" max="3" width="18" style="1" customWidth="1"/>
    <col min="4" max="4" width="13" style="52" customWidth="1"/>
    <col min="5" max="5" width="19.6640625" style="1" customWidth="1"/>
    <col min="6" max="6" width="12.83203125" style="52" customWidth="1"/>
    <col min="7" max="7" width="24" style="1" customWidth="1"/>
    <col min="8" max="8" width="30.6640625" style="111" customWidth="1"/>
    <col min="9" max="9" width="50.6640625" style="1" customWidth="1"/>
    <col min="10" max="10" width="21.83203125" style="1" customWidth="1"/>
    <col min="11" max="11" width="19.33203125" style="1" customWidth="1"/>
    <col min="12" max="12" width="14.33203125" style="53" customWidth="1"/>
    <col min="13" max="13" width="13.1640625" style="53" customWidth="1"/>
    <col min="14" max="14" width="12.5" style="53" customWidth="1"/>
    <col min="15" max="15" width="11.5" style="53" bestFit="1" customWidth="1"/>
    <col min="16" max="16" width="11.5" style="53" customWidth="1"/>
    <col min="17" max="17" width="22.1640625" style="1" customWidth="1"/>
    <col min="18" max="18" width="11.83203125" style="53" bestFit="1" customWidth="1"/>
    <col min="19" max="19" width="16.6640625" style="1" customWidth="1"/>
    <col min="20" max="20" width="15.6640625" style="1" customWidth="1"/>
    <col min="21" max="21" width="16" style="1" customWidth="1"/>
    <col min="22" max="22" width="14" style="1" customWidth="1"/>
    <col min="23" max="23" width="14.1640625" style="1" customWidth="1"/>
    <col min="24" max="24" width="18" style="1" customWidth="1"/>
    <col min="25" max="25" width="20.83203125" style="52" bestFit="1" customWidth="1"/>
    <col min="26" max="26" width="26.5" style="1" customWidth="1"/>
    <col min="27" max="27" width="13.6640625" style="52" bestFit="1" customWidth="1"/>
    <col min="28" max="28" width="18.6640625" style="5" customWidth="1"/>
    <col min="29" max="29" width="37.5" style="5" customWidth="1"/>
    <col min="30" max="16384" width="9.33203125" style="1"/>
  </cols>
  <sheetData>
    <row r="1" spans="1:30" s="231" customFormat="1" ht="56.25" x14ac:dyDescent="0.2">
      <c r="A1" s="124" t="s">
        <v>319</v>
      </c>
      <c r="B1" s="118" t="s">
        <v>758</v>
      </c>
      <c r="C1" s="124" t="s">
        <v>757</v>
      </c>
      <c r="D1" s="118" t="s">
        <v>686</v>
      </c>
      <c r="E1" s="124" t="s">
        <v>685</v>
      </c>
      <c r="F1" s="118" t="s">
        <v>702</v>
      </c>
      <c r="G1" s="124" t="s">
        <v>703</v>
      </c>
      <c r="H1" s="123" t="s">
        <v>777</v>
      </c>
      <c r="I1" s="123" t="s">
        <v>0</v>
      </c>
      <c r="J1" s="123" t="s">
        <v>887</v>
      </c>
      <c r="K1" s="123" t="s">
        <v>684</v>
      </c>
      <c r="L1" s="317" t="s">
        <v>678</v>
      </c>
      <c r="M1" s="317"/>
      <c r="N1" s="317"/>
      <c r="O1" s="317"/>
      <c r="P1" s="317"/>
      <c r="Q1" s="124" t="s">
        <v>679</v>
      </c>
      <c r="R1" s="123" t="s">
        <v>680</v>
      </c>
      <c r="S1" s="318" t="s">
        <v>682</v>
      </c>
      <c r="T1" s="318"/>
      <c r="U1" s="318"/>
      <c r="V1" s="318"/>
      <c r="W1" s="318"/>
      <c r="X1" s="124" t="s">
        <v>681</v>
      </c>
      <c r="Y1" s="118" t="s">
        <v>683</v>
      </c>
      <c r="Z1" s="124" t="s">
        <v>675</v>
      </c>
      <c r="AA1" s="118" t="s">
        <v>676</v>
      </c>
      <c r="AB1" s="119" t="s">
        <v>677</v>
      </c>
      <c r="AC1" s="119" t="s">
        <v>320</v>
      </c>
      <c r="AD1" s="249"/>
    </row>
    <row r="2" spans="1:30" s="270" customFormat="1" ht="16.5" customHeight="1" x14ac:dyDescent="0.2">
      <c r="A2" s="127"/>
      <c r="B2" s="307" t="s">
        <v>704</v>
      </c>
      <c r="C2" s="307"/>
      <c r="D2" s="307"/>
      <c r="E2" s="307"/>
      <c r="F2" s="307"/>
      <c r="G2" s="307"/>
      <c r="H2" s="112"/>
      <c r="I2" s="112"/>
      <c r="J2" s="126"/>
      <c r="K2" s="126"/>
      <c r="L2" s="126" t="s">
        <v>321</v>
      </c>
      <c r="M2" s="126" t="s">
        <v>324</v>
      </c>
      <c r="N2" s="126" t="s">
        <v>325</v>
      </c>
      <c r="O2" s="126" t="s">
        <v>326</v>
      </c>
      <c r="P2" s="126" t="s">
        <v>327</v>
      </c>
      <c r="Q2" s="127"/>
      <c r="R2" s="126"/>
      <c r="S2" s="127" t="s">
        <v>321</v>
      </c>
      <c r="T2" s="127" t="s">
        <v>324</v>
      </c>
      <c r="U2" s="127" t="s">
        <v>325</v>
      </c>
      <c r="V2" s="127" t="s">
        <v>326</v>
      </c>
      <c r="W2" s="127" t="s">
        <v>327</v>
      </c>
      <c r="X2" s="127"/>
      <c r="Y2" s="125"/>
      <c r="Z2" s="127"/>
      <c r="AA2" s="125"/>
      <c r="AB2" s="6"/>
      <c r="AC2" s="6"/>
      <c r="AD2" s="269"/>
    </row>
    <row r="3" spans="1:30" ht="48" x14ac:dyDescent="0.2">
      <c r="A3" s="120">
        <v>1</v>
      </c>
      <c r="B3" s="140">
        <v>4</v>
      </c>
      <c r="C3" s="210" t="str">
        <f>IF(COUNTIF(Components!$E$4:$E$989,B3)&gt;0,INDEX(Components!$G$4:$G$989, MATCH(B3,Components!$E$4:$E$989, 0)),"Enter valid code to the left")</f>
        <v>Adult and non-formal education (ANFE)</v>
      </c>
      <c r="D3" s="140">
        <v>1</v>
      </c>
      <c r="E3" s="210" t="str">
        <f t="array" ref="E3">IF(COUNTIFS(Components!$F$4:$F$989,D3,Components!$B$4:$B$989,B3)&gt;0,INDEX(Components!$G$4:$G$989, MATCH(B3&amp;D3,Components!$B$4:$B$989&amp;Components!$F$4:$F$989,0),0),"Enter the component code on the left")</f>
        <v>expanding IFAE and post-IFAE programmes in all regions</v>
      </c>
      <c r="F3" s="140">
        <v>1</v>
      </c>
      <c r="G3" s="210" t="str">
        <f t="array" ref="G3">IF(COUNTIFS(Components!$H$4:$H$989,F3, Components!$C$4:$C$989,D3,Components!$B$4:$B$989,B3)&gt;0,INDEX(Components!$I$4:$I$989, MATCH(B3&amp;D3&amp;F3,Components!$B$4:$B$989&amp;Components!$C$4:$C$989&amp;Components!$H$4:$H$989,0),0),"")</f>
        <v>design and implement effective IFAE programmes</v>
      </c>
      <c r="H3" s="272" t="s">
        <v>778</v>
      </c>
      <c r="I3" s="271" t="s">
        <v>800</v>
      </c>
      <c r="J3" s="147"/>
      <c r="K3" s="147"/>
      <c r="L3" s="182"/>
      <c r="M3" s="182"/>
      <c r="N3" s="182"/>
      <c r="O3" s="182"/>
      <c r="P3" s="182"/>
      <c r="Q3" s="202">
        <f t="shared" ref="Q3:Q76" si="0">L3+M3+N3+O3+P3</f>
        <v>0</v>
      </c>
      <c r="R3" s="182"/>
      <c r="S3" s="202">
        <f t="shared" ref="S3:W5" si="1">L3*$R3</f>
        <v>0</v>
      </c>
      <c r="T3" s="202">
        <f t="shared" si="1"/>
        <v>0</v>
      </c>
      <c r="U3" s="202">
        <f t="shared" si="1"/>
        <v>0</v>
      </c>
      <c r="V3" s="202">
        <f t="shared" si="1"/>
        <v>0</v>
      </c>
      <c r="W3" s="202">
        <f t="shared" si="1"/>
        <v>0</v>
      </c>
      <c r="X3" s="202">
        <f t="shared" ref="X3" si="2">S3+T3+U3+V3+W3</f>
        <v>0</v>
      </c>
      <c r="Y3" s="180" t="s">
        <v>635</v>
      </c>
      <c r="Z3" s="203" t="str">
        <f>IF(Y3&gt;0,INDEX(KPI!$B$2:$B$61, MATCH(Y3,KPI!$A$2:$A$61, 0)),"Enter KPI Reference No. to the left")</f>
        <v>Illiterate 15-60 year olds who have grauated from two-year IFAE course</v>
      </c>
      <c r="AA3" s="180"/>
      <c r="AB3" s="215"/>
      <c r="AC3" s="185"/>
    </row>
    <row r="4" spans="1:30" ht="48" x14ac:dyDescent="0.2">
      <c r="A4" s="113">
        <v>2</v>
      </c>
      <c r="B4" s="129">
        <v>4</v>
      </c>
      <c r="C4" s="130" t="str">
        <f>IF(COUNTIF(Components!$E$4:$E$989,B4)&gt;0,INDEX(Components!$G$4:$G$989, MATCH(B4,Components!$E$4:$E$989, 0)),"Enter valid code to the left")</f>
        <v>Adult and non-formal education (ANFE)</v>
      </c>
      <c r="D4" s="129">
        <v>1</v>
      </c>
      <c r="E4" s="130" t="str">
        <f t="array" ref="E4">IF(COUNTIFS(Components!$F$4:$F$989,D4,Components!$B$4:$B$989,B4)&gt;0,INDEX(Components!$G$4:$G$989, MATCH(B4&amp;D4,Components!$B$4:$B$989&amp;Components!$F$4:$F$989,0),0),"Enter the component code on the left")</f>
        <v>expanding IFAE and post-IFAE programmes in all regions</v>
      </c>
      <c r="F4" s="129">
        <v>1</v>
      </c>
      <c r="G4" s="130" t="str">
        <f t="array" ref="G4">IF(COUNTIFS(Components!$H$4:$H$989,F4, Components!$C$4:$C$989,D4,Components!$B$4:$B$989,B4)&gt;0,INDEX(Components!$I$4:$I$989, MATCH(B4&amp;D4&amp;F4,Components!$B$4:$B$989&amp;Components!$C$4:$C$989&amp;Components!$H$4:$H$989,0),0),"")</f>
        <v>design and implement effective IFAE programmes</v>
      </c>
      <c r="H4" s="207" t="s">
        <v>778</v>
      </c>
      <c r="I4" s="207" t="s">
        <v>801</v>
      </c>
      <c r="J4" s="131" t="s">
        <v>888</v>
      </c>
      <c r="K4" s="131" t="s">
        <v>931</v>
      </c>
      <c r="L4" s="217"/>
      <c r="M4" s="217">
        <v>82</v>
      </c>
      <c r="N4" s="217">
        <v>132</v>
      </c>
      <c r="O4" s="217"/>
      <c r="P4" s="217"/>
      <c r="Q4" s="252">
        <f>L4+M4+N4+O4+P4</f>
        <v>214</v>
      </c>
      <c r="R4" s="217">
        <v>23500</v>
      </c>
      <c r="S4" s="252">
        <f>R4*L4</f>
        <v>0</v>
      </c>
      <c r="T4" s="252">
        <f>R4*M4</f>
        <v>1927000</v>
      </c>
      <c r="U4" s="252">
        <f>R4*N4</f>
        <v>3102000</v>
      </c>
      <c r="V4" s="252">
        <f>R4*O4</f>
        <v>0</v>
      </c>
      <c r="W4" s="252">
        <f>P4*R4</f>
        <v>0</v>
      </c>
      <c r="X4" s="252">
        <f>S4+T4+U4+V4+W4</f>
        <v>5029000</v>
      </c>
      <c r="Y4" s="250" t="s">
        <v>635</v>
      </c>
      <c r="Z4" s="255" t="str">
        <f>IF(Y4&gt;0,INDEX(KPI!$B$2:$B$61, MATCH(Y4,KPI!$A$2:$A$61, 0)),"Enter KPI Reference No. to the left")</f>
        <v>Illiterate 15-60 year olds who have grauated from two-year IFAE course</v>
      </c>
      <c r="AA4" s="250" t="s">
        <v>3344</v>
      </c>
      <c r="AB4" s="213" t="s">
        <v>3345</v>
      </c>
      <c r="AC4" s="137" t="s">
        <v>975</v>
      </c>
    </row>
    <row r="5" spans="1:30" ht="48" x14ac:dyDescent="0.2">
      <c r="A5" s="120">
        <v>3</v>
      </c>
      <c r="B5" s="129">
        <v>4</v>
      </c>
      <c r="C5" s="130" t="str">
        <f>IF(COUNTIF(Components!$E$4:$E$989,B5)&gt;0,INDEX(Components!$G$4:$G$989, MATCH(B5,Components!$E$4:$E$989, 0)),"Enter valid code to the left")</f>
        <v>Adult and non-formal education (ANFE)</v>
      </c>
      <c r="D5" s="129">
        <v>1</v>
      </c>
      <c r="E5" s="130" t="str">
        <f t="array" ref="E5">IF(COUNTIFS(Components!$F$4:$F$989,D5,Components!$B$4:$B$989,B5)&gt;0,INDEX(Components!$G$4:$G$989, MATCH(B5&amp;D5,Components!$B$4:$B$989&amp;Components!$F$4:$F$989,0),0),"Enter the component code on the left")</f>
        <v>expanding IFAE and post-IFAE programmes in all regions</v>
      </c>
      <c r="F5" s="129">
        <v>1</v>
      </c>
      <c r="G5" s="130" t="str">
        <f t="array" ref="G5">IF(COUNTIFS(Components!$H$4:$H$989,F5, Components!$C$4:$C$989,D5,Components!$B$4:$B$989,B5)&gt;0,INDEX(Components!$I$4:$I$989, MATCH(B5&amp;D5&amp;F5,Components!$B$4:$B$989&amp;Components!$C$4:$C$989&amp;Components!$H$4:$H$989,0),0),"")</f>
        <v>design and implement effective IFAE programmes</v>
      </c>
      <c r="H5" s="201" t="s">
        <v>778</v>
      </c>
      <c r="I5" s="201" t="s">
        <v>802</v>
      </c>
      <c r="J5" s="131" t="s">
        <v>889</v>
      </c>
      <c r="K5" s="131" t="s">
        <v>792</v>
      </c>
      <c r="L5" s="217">
        <v>80886</v>
      </c>
      <c r="M5" s="217">
        <v>69589</v>
      </c>
      <c r="N5" s="217">
        <v>68969</v>
      </c>
      <c r="O5" s="217">
        <v>26720</v>
      </c>
      <c r="P5" s="217">
        <v>2500</v>
      </c>
      <c r="Q5" s="252">
        <f t="shared" si="0"/>
        <v>248664</v>
      </c>
      <c r="R5" s="217">
        <v>12000</v>
      </c>
      <c r="S5" s="252">
        <f t="shared" si="1"/>
        <v>970632000</v>
      </c>
      <c r="T5" s="252">
        <f t="shared" si="1"/>
        <v>835068000</v>
      </c>
      <c r="U5" s="252">
        <f t="shared" si="1"/>
        <v>827628000</v>
      </c>
      <c r="V5" s="252">
        <f t="shared" si="1"/>
        <v>320640000</v>
      </c>
      <c r="W5" s="252">
        <f t="shared" si="1"/>
        <v>30000000</v>
      </c>
      <c r="X5" s="252">
        <f t="shared" ref="X5:X78" si="3">S5+T5+U5+V5+W5</f>
        <v>2983968000</v>
      </c>
      <c r="Y5" s="250" t="s">
        <v>635</v>
      </c>
      <c r="Z5" s="255" t="str">
        <f>IF(Y5&gt;0,INDEX(KPI!$B$2:$B$61, MATCH(Y5,KPI!$A$2:$A$61, 0)),"Enter KPI Reference No. to the left")</f>
        <v>Illiterate 15-60 year olds who have grauated from two-year IFAE course</v>
      </c>
      <c r="AA5" s="250" t="s">
        <v>1032</v>
      </c>
      <c r="AB5" s="213" t="s">
        <v>3345</v>
      </c>
      <c r="AC5" s="137" t="s">
        <v>976</v>
      </c>
    </row>
    <row r="6" spans="1:30" ht="60" x14ac:dyDescent="0.2">
      <c r="A6" s="113">
        <v>4</v>
      </c>
      <c r="B6" s="129">
        <v>4</v>
      </c>
      <c r="C6" s="130" t="str">
        <f>IF(COUNTIF(Components!$E$4:$E$1992,B6)&gt;0,INDEX(Components!$G$4:$G$992, MATCH(B6,Components!$E$4:$E$992, 0)),"Enter valid code to the left")</f>
        <v>Adult and non-formal education (ANFE)</v>
      </c>
      <c r="D6" s="129">
        <v>1</v>
      </c>
      <c r="E6" s="130" t="str">
        <f t="array" ref="E6">IF(COUNTIFS(Components!$F$4:$F$989,D6,Components!$B$4:$B$989,B6)&gt;0,INDEX(Components!$G$4:$G$989, MATCH(B6&amp;D6,Components!$B$4:$B$989&amp;Components!$F$4:$F$989,0),0),"Enter the component code on the left")</f>
        <v>expanding IFAE and post-IFAE programmes in all regions</v>
      </c>
      <c r="F6" s="129">
        <v>1</v>
      </c>
      <c r="G6" s="130" t="str">
        <f t="array" ref="G6">IF(COUNTIFS(Components!$H$4:$H$989,F6, Components!$C$4:$C$989,D6,Components!$B$4:$B$989,B6)&gt;0,INDEX(Components!$I$4:$I$989, MATCH(B6&amp;D6&amp;F6,Components!$B$4:$B$989&amp;Components!$C$4:$C$989&amp;Components!$H$4:$H$989,0),0),"")</f>
        <v>design and implement effective IFAE programmes</v>
      </c>
      <c r="H6" s="201" t="s">
        <v>778</v>
      </c>
      <c r="I6" s="201" t="s">
        <v>760</v>
      </c>
      <c r="J6" s="131" t="s">
        <v>890</v>
      </c>
      <c r="K6" s="138" t="s">
        <v>761</v>
      </c>
      <c r="L6" s="217">
        <v>1999681</v>
      </c>
      <c r="M6" s="217">
        <v>4099345</v>
      </c>
      <c r="N6" s="217">
        <v>2204648</v>
      </c>
      <c r="O6" s="217">
        <v>110232</v>
      </c>
      <c r="P6" s="217">
        <v>5512</v>
      </c>
      <c r="Q6" s="252">
        <f t="shared" si="0"/>
        <v>8419418</v>
      </c>
      <c r="R6" s="206">
        <v>0</v>
      </c>
      <c r="S6" s="252">
        <f t="shared" ref="S6:S77" si="4">L6*$R6</f>
        <v>0</v>
      </c>
      <c r="T6" s="252">
        <f t="shared" ref="T6:T77" si="5">M6*$R6</f>
        <v>0</v>
      </c>
      <c r="U6" s="252">
        <f t="shared" ref="U6:U77" si="6">N6*$R6</f>
        <v>0</v>
      </c>
      <c r="V6" s="252">
        <f t="shared" ref="V6:V77" si="7">O6*$R6</f>
        <v>0</v>
      </c>
      <c r="W6" s="252">
        <f t="shared" ref="W6:W77" si="8">P6*$R6</f>
        <v>0</v>
      </c>
      <c r="X6" s="252">
        <f t="shared" si="3"/>
        <v>0</v>
      </c>
      <c r="Y6" s="250" t="s">
        <v>635</v>
      </c>
      <c r="Z6" s="255" t="str">
        <f>IF(Y6&gt;0,INDEX(KPI!$B$2:$B$61, MATCH(Y6,KPI!$A$2:$A$61, 0)),"Enter KPI Reference No. to the left")</f>
        <v>Illiterate 15-60 year olds who have grauated from two-year IFAE course</v>
      </c>
      <c r="AA6" s="250"/>
      <c r="AB6" s="213" t="s">
        <v>3346</v>
      </c>
      <c r="AC6" s="213" t="s">
        <v>977</v>
      </c>
    </row>
    <row r="7" spans="1:30" ht="60" x14ac:dyDescent="0.2">
      <c r="A7" s="120">
        <v>5</v>
      </c>
      <c r="B7" s="129">
        <v>4</v>
      </c>
      <c r="C7" s="130" t="str">
        <f>IF(COUNTIF(Components!$E$4:$E$1992,B7)&gt;0,INDEX(Components!$G$4:$G$992, MATCH(B7,Components!$E$4:$E$992, 0)),"Enter valid code to the left")</f>
        <v>Adult and non-formal education (ANFE)</v>
      </c>
      <c r="D7" s="129">
        <v>1</v>
      </c>
      <c r="E7" s="130" t="str">
        <f t="array" ref="E7">IF(COUNTIFS(Components!$F$4:$F$989,D7,Components!$B$4:$B$989,B7)&gt;0,INDEX(Components!$G$4:$G$989, MATCH(B7&amp;D7,Components!$B$4:$B$989&amp;Components!$F$4:$F$989,0),0),"Enter the component code on the left")</f>
        <v>expanding IFAE and post-IFAE programmes in all regions</v>
      </c>
      <c r="F7" s="129">
        <v>1</v>
      </c>
      <c r="G7" s="130" t="str">
        <f t="array" ref="G7">IF(COUNTIFS(Components!$H$4:$H$989,F7, Components!$C$4:$C$989,D7,Components!$B$4:$B$989,B7)&gt;0,INDEX(Components!$I$4:$I$989, MATCH(B7&amp;D7&amp;F7,Components!$B$4:$B$989&amp;Components!$C$4:$C$989&amp;Components!$H$4:$H$989,0),0),"")</f>
        <v>design and implement effective IFAE programmes</v>
      </c>
      <c r="H7" s="201" t="s">
        <v>778</v>
      </c>
      <c r="I7" s="138" t="s">
        <v>803</v>
      </c>
      <c r="J7" s="131" t="s">
        <v>891</v>
      </c>
      <c r="K7" s="138" t="s">
        <v>932</v>
      </c>
      <c r="L7" s="131">
        <v>5280106</v>
      </c>
      <c r="M7" s="217">
        <v>2163702</v>
      </c>
      <c r="N7" s="217">
        <v>4002563</v>
      </c>
      <c r="O7" s="217">
        <v>2294544</v>
      </c>
      <c r="P7" s="217">
        <v>219448</v>
      </c>
      <c r="Q7" s="252">
        <f t="shared" si="0"/>
        <v>13960363</v>
      </c>
      <c r="R7" s="206">
        <v>0</v>
      </c>
      <c r="S7" s="252">
        <f t="shared" si="4"/>
        <v>0</v>
      </c>
      <c r="T7" s="252">
        <f t="shared" si="5"/>
        <v>0</v>
      </c>
      <c r="U7" s="252">
        <f t="shared" si="6"/>
        <v>0</v>
      </c>
      <c r="V7" s="252">
        <f t="shared" si="7"/>
        <v>0</v>
      </c>
      <c r="W7" s="252">
        <f t="shared" si="8"/>
        <v>0</v>
      </c>
      <c r="X7" s="252">
        <f t="shared" ref="X7:X77" si="9">S7+T7+U7+V7+W7</f>
        <v>0</v>
      </c>
      <c r="Y7" s="250" t="s">
        <v>635</v>
      </c>
      <c r="Z7" s="255" t="str">
        <f>IF(Y7&gt;0,INDEX(KPI!$B$2:$B$61, MATCH(Y7,KPI!$A$2:$A$61, 0)),"Enter KPI Reference No. to the left")</f>
        <v>Illiterate 15-60 year olds who have grauated from two-year IFAE course</v>
      </c>
      <c r="AA7" s="250" t="s">
        <v>1032</v>
      </c>
      <c r="AB7" s="213" t="s">
        <v>3346</v>
      </c>
      <c r="AC7" s="213" t="s">
        <v>977</v>
      </c>
    </row>
    <row r="8" spans="1:30" ht="48" x14ac:dyDescent="0.2">
      <c r="A8" s="113">
        <v>6</v>
      </c>
      <c r="B8" s="129">
        <v>4</v>
      </c>
      <c r="C8" s="130" t="str">
        <f>IF(COUNTIF(Components!$E$4:$E$1992,B8)&gt;0,INDEX(Components!$G$4:$G$992, MATCH(B8,Components!$E$4:$E$992, 0)),"Enter valid code to the left")</f>
        <v>Adult and non-formal education (ANFE)</v>
      </c>
      <c r="D8" s="129">
        <v>1</v>
      </c>
      <c r="E8" s="130" t="str">
        <f t="array" ref="E8">IF(COUNTIFS(Components!$F$4:$F$989,D8,Components!$B$4:$B$989,B8)&gt;0,INDEX(Components!$G$4:$G$989, MATCH(B8&amp;D8,Components!$B$4:$B$989&amp;Components!$F$4:$F$989,0),0),"Enter the component code on the left")</f>
        <v>expanding IFAE and post-IFAE programmes in all regions</v>
      </c>
      <c r="F8" s="129">
        <v>1</v>
      </c>
      <c r="G8" s="130" t="str">
        <f t="array" ref="G8">IF(COUNTIFS(Components!$H$4:$H$989,F8, Components!$C$4:$C$989,D8,Components!$B$4:$B$989,B8)&gt;0,INDEX(Components!$I$4:$I$989, MATCH(B8&amp;D8&amp;F8,Components!$B$4:$B$989&amp;Components!$C$4:$C$989&amp;Components!$H$4:$H$989,0),0),"")</f>
        <v>design and implement effective IFAE programmes</v>
      </c>
      <c r="H8" s="201" t="s">
        <v>778</v>
      </c>
      <c r="I8" s="240" t="s">
        <v>804</v>
      </c>
      <c r="J8" s="265"/>
      <c r="K8" s="265"/>
      <c r="L8" s="131"/>
      <c r="M8" s="131"/>
      <c r="N8" s="131"/>
      <c r="O8" s="131"/>
      <c r="P8" s="131"/>
      <c r="Q8" s="252">
        <f t="shared" si="0"/>
        <v>0</v>
      </c>
      <c r="R8" s="206"/>
      <c r="S8" s="252">
        <f t="shared" si="4"/>
        <v>0</v>
      </c>
      <c r="T8" s="252">
        <f t="shared" si="5"/>
        <v>0</v>
      </c>
      <c r="U8" s="252">
        <f t="shared" si="6"/>
        <v>0</v>
      </c>
      <c r="V8" s="252">
        <f t="shared" si="7"/>
        <v>0</v>
      </c>
      <c r="W8" s="252">
        <f t="shared" si="8"/>
        <v>0</v>
      </c>
      <c r="X8" s="252">
        <f t="shared" si="9"/>
        <v>0</v>
      </c>
      <c r="Y8" s="250" t="s">
        <v>635</v>
      </c>
      <c r="Z8" s="255" t="str">
        <f>IF(Y8&gt;0,INDEX(KPI!$B$2:$B$61, MATCH(Y8,KPI!$A$2:$A$61, 0)),"Enter KPI Reference No. to the left")</f>
        <v>Illiterate 15-60 year olds who have grauated from two-year IFAE course</v>
      </c>
      <c r="AA8" s="250"/>
      <c r="AB8" s="213"/>
      <c r="AC8" s="213"/>
    </row>
    <row r="9" spans="1:30" ht="48" x14ac:dyDescent="0.2">
      <c r="A9" s="120">
        <v>7</v>
      </c>
      <c r="B9" s="129">
        <v>4</v>
      </c>
      <c r="C9" s="130" t="str">
        <f>IF(COUNTIF(Components!$E$4:$E$1992,B9)&gt;0,INDEX(Components!$G$4:$G$992, MATCH(B9,Components!$E$4:$E$992, 0)),"Enter valid code to the left")</f>
        <v>Adult and non-formal education (ANFE)</v>
      </c>
      <c r="D9" s="129">
        <v>1</v>
      </c>
      <c r="E9" s="130" t="str">
        <f t="array" ref="E9">IF(COUNTIFS(Components!$F$4:$F$989,D9,Components!$B$4:$B$989,B9)&gt;0,INDEX(Components!$G$4:$G$989, MATCH(B9&amp;D9,Components!$B$4:$B$989&amp;Components!$F$4:$F$989,0),0),"Enter the component code on the left")</f>
        <v>expanding IFAE and post-IFAE programmes in all regions</v>
      </c>
      <c r="F9" s="129">
        <v>1</v>
      </c>
      <c r="G9" s="130" t="str">
        <f t="array" ref="G9">IF(COUNTIFS(Components!$H$4:$H$989,F9, Components!$C$4:$C$989,D9,Components!$B$4:$B$989,B9)&gt;0,INDEX(Components!$I$4:$I$989, MATCH(B9&amp;D9&amp;F9,Components!$B$4:$B$989&amp;Components!$C$4:$C$989&amp;Components!$H$4:$H$989,0),0),"")</f>
        <v>design and implement effective IFAE programmes</v>
      </c>
      <c r="H9" s="201" t="s">
        <v>778</v>
      </c>
      <c r="I9" s="138" t="s">
        <v>805</v>
      </c>
      <c r="J9" s="265" t="s">
        <v>762</v>
      </c>
      <c r="K9" s="265" t="s">
        <v>933</v>
      </c>
      <c r="L9" s="217">
        <v>1999681</v>
      </c>
      <c r="M9" s="217">
        <v>4099345</v>
      </c>
      <c r="N9" s="217">
        <v>2204648</v>
      </c>
      <c r="O9" s="217">
        <v>110232</v>
      </c>
      <c r="P9" s="217">
        <v>5512</v>
      </c>
      <c r="Q9" s="252">
        <f t="shared" si="0"/>
        <v>8419418</v>
      </c>
      <c r="R9" s="206">
        <v>20</v>
      </c>
      <c r="S9" s="252">
        <f t="shared" si="4"/>
        <v>39993620</v>
      </c>
      <c r="T9" s="252">
        <f t="shared" si="5"/>
        <v>81986900</v>
      </c>
      <c r="U9" s="252">
        <f t="shared" si="6"/>
        <v>44092960</v>
      </c>
      <c r="V9" s="252">
        <f t="shared" si="7"/>
        <v>2204640</v>
      </c>
      <c r="W9" s="252">
        <f t="shared" si="8"/>
        <v>110240</v>
      </c>
      <c r="X9" s="252">
        <f t="shared" si="9"/>
        <v>168388360</v>
      </c>
      <c r="Y9" s="250" t="s">
        <v>635</v>
      </c>
      <c r="Z9" s="255" t="str">
        <f>IF(Y9&gt;0,INDEX(KPI!$B$2:$B$61, MATCH(Y9,KPI!$A$2:$A$61, 0)),"Enter KPI Reference No. to the left")</f>
        <v>Illiterate 15-60 year olds who have grauated from two-year IFAE course</v>
      </c>
      <c r="AA9" s="250" t="s">
        <v>1032</v>
      </c>
      <c r="AB9" s="213" t="s">
        <v>95</v>
      </c>
      <c r="AC9" s="213" t="s">
        <v>788</v>
      </c>
    </row>
    <row r="10" spans="1:30" ht="48" x14ac:dyDescent="0.2">
      <c r="A10" s="113">
        <v>8</v>
      </c>
      <c r="B10" s="129">
        <v>4</v>
      </c>
      <c r="C10" s="130" t="str">
        <f>IF(COUNTIF(Components!$E$4:$E$1992,B10)&gt;0,INDEX(Components!$G$4:$G$992, MATCH(B10,Components!$E$4:$E$992, 0)),"Enter valid code to the left")</f>
        <v>Adult and non-formal education (ANFE)</v>
      </c>
      <c r="D10" s="129">
        <v>1</v>
      </c>
      <c r="E10" s="130" t="str">
        <f t="array" ref="E10">IF(COUNTIFS(Components!$F$4:$F$989,D10,Components!$B$4:$B$989,B10)&gt;0,INDEX(Components!$G$4:$G$989, MATCH(B10&amp;D10,Components!$B$4:$B$989&amp;Components!$F$4:$F$989,0),0),"Enter the component code on the left")</f>
        <v>expanding IFAE and post-IFAE programmes in all regions</v>
      </c>
      <c r="F10" s="129">
        <v>1</v>
      </c>
      <c r="G10" s="130" t="str">
        <f t="array" ref="G10">IF(COUNTIFS(Components!$H$4:$H$989,F10, Components!$C$4:$C$989,D10,Components!$B$4:$B$989,B10)&gt;0,INDEX(Components!$I$4:$I$989, MATCH(B10&amp;D10&amp;F10,Components!$B$4:$B$989&amp;Components!$C$4:$C$989&amp;Components!$H$4:$H$989,0),0),"")</f>
        <v>design and implement effective IFAE programmes</v>
      </c>
      <c r="H10" s="201" t="s">
        <v>778</v>
      </c>
      <c r="I10" s="138" t="s">
        <v>806</v>
      </c>
      <c r="J10" s="265" t="s">
        <v>762</v>
      </c>
      <c r="K10" s="265" t="s">
        <v>933</v>
      </c>
      <c r="L10" s="131">
        <v>5280106</v>
      </c>
      <c r="M10" s="217">
        <v>2163702</v>
      </c>
      <c r="N10" s="217">
        <v>4002563</v>
      </c>
      <c r="O10" s="217">
        <v>2294544</v>
      </c>
      <c r="P10" s="217">
        <v>219448</v>
      </c>
      <c r="Q10" s="252">
        <f t="shared" si="0"/>
        <v>13960363</v>
      </c>
      <c r="R10" s="206">
        <v>20</v>
      </c>
      <c r="S10" s="252">
        <f t="shared" si="4"/>
        <v>105602120</v>
      </c>
      <c r="T10" s="252">
        <f t="shared" si="5"/>
        <v>43274040</v>
      </c>
      <c r="U10" s="252">
        <f t="shared" si="6"/>
        <v>80051260</v>
      </c>
      <c r="V10" s="252">
        <f t="shared" si="7"/>
        <v>45890880</v>
      </c>
      <c r="W10" s="252">
        <f t="shared" si="8"/>
        <v>4388960</v>
      </c>
      <c r="X10" s="252">
        <f t="shared" si="9"/>
        <v>279207260</v>
      </c>
      <c r="Y10" s="250" t="s">
        <v>635</v>
      </c>
      <c r="Z10" s="255" t="str">
        <f>IF(Y10&gt;0,INDEX(KPI!$B$2:$B$61, MATCH(Y10,KPI!$A$2:$A$61, 0)),"Enter KPI Reference No. to the left")</f>
        <v>Illiterate 15-60 year olds who have grauated from two-year IFAE course</v>
      </c>
      <c r="AA10" s="250" t="s">
        <v>1032</v>
      </c>
      <c r="AB10" s="213" t="s">
        <v>95</v>
      </c>
      <c r="AC10" s="213" t="s">
        <v>789</v>
      </c>
    </row>
    <row r="11" spans="1:30" ht="48" x14ac:dyDescent="0.2">
      <c r="A11" s="120">
        <v>9</v>
      </c>
      <c r="B11" s="129">
        <v>4</v>
      </c>
      <c r="C11" s="130" t="str">
        <f>IF(COUNTIF(Components!$E$4:$E$1992,B11)&gt;0,INDEX(Components!$G$4:$G$992, MATCH(B11,Components!$E$4:$E$992, 0)),"Enter valid code to the left")</f>
        <v>Adult and non-formal education (ANFE)</v>
      </c>
      <c r="D11" s="129">
        <v>1</v>
      </c>
      <c r="E11" s="130" t="str">
        <f t="array" ref="E11">IF(COUNTIFS(Components!$F$4:$F$989,D11,Components!$B$4:$B$989,B11)&gt;0,INDEX(Components!$G$4:$G$989, MATCH(B11&amp;D11,Components!$B$4:$B$989&amp;Components!$F$4:$F$989,0),0),"Enter the component code on the left")</f>
        <v>expanding IFAE and post-IFAE programmes in all regions</v>
      </c>
      <c r="F11" s="129">
        <v>1</v>
      </c>
      <c r="G11" s="130" t="str">
        <f t="array" ref="G11">IF(COUNTIFS(Components!$H$4:$H$989,F11, Components!$C$4:$C$989,D11,Components!$B$4:$B$989,B11)&gt;0,INDEX(Components!$I$4:$I$989, MATCH(B11&amp;D11&amp;F11,Components!$B$4:$B$989&amp;Components!$C$4:$C$989&amp;Components!$H$4:$H$989,0),0),"")</f>
        <v>design and implement effective IFAE programmes</v>
      </c>
      <c r="H11" s="201" t="s">
        <v>778</v>
      </c>
      <c r="I11" s="138" t="s">
        <v>807</v>
      </c>
      <c r="J11" s="265" t="s">
        <v>763</v>
      </c>
      <c r="K11" s="265" t="s">
        <v>934</v>
      </c>
      <c r="L11" s="206">
        <v>22219</v>
      </c>
      <c r="M11" s="206">
        <v>25000</v>
      </c>
      <c r="N11" s="206"/>
      <c r="O11" s="206"/>
      <c r="P11" s="206"/>
      <c r="Q11" s="252">
        <f t="shared" si="0"/>
        <v>47219</v>
      </c>
      <c r="R11" s="206">
        <v>25</v>
      </c>
      <c r="S11" s="252">
        <f t="shared" si="4"/>
        <v>555475</v>
      </c>
      <c r="T11" s="252">
        <f t="shared" si="5"/>
        <v>625000</v>
      </c>
      <c r="U11" s="252">
        <f t="shared" si="6"/>
        <v>0</v>
      </c>
      <c r="V11" s="252">
        <f t="shared" si="7"/>
        <v>0</v>
      </c>
      <c r="W11" s="252">
        <f t="shared" si="8"/>
        <v>0</v>
      </c>
      <c r="X11" s="252">
        <f t="shared" si="9"/>
        <v>1180475</v>
      </c>
      <c r="Y11" s="250" t="s">
        <v>635</v>
      </c>
      <c r="Z11" s="255" t="str">
        <f>IF(Y11&gt;0,INDEX(KPI!$B$2:$B$61, MATCH(Y11,KPI!$A$2:$A$61, 0)),"Enter KPI Reference No. to the left")</f>
        <v>Illiterate 15-60 year olds who have grauated from two-year IFAE course</v>
      </c>
      <c r="AA11" s="250" t="s">
        <v>1032</v>
      </c>
      <c r="AB11" s="213" t="s">
        <v>95</v>
      </c>
      <c r="AC11" s="213" t="s">
        <v>978</v>
      </c>
    </row>
    <row r="12" spans="1:30" ht="48" x14ac:dyDescent="0.2">
      <c r="A12" s="113">
        <v>10</v>
      </c>
      <c r="B12" s="129">
        <v>4</v>
      </c>
      <c r="C12" s="130" t="str">
        <f>IF(COUNTIF(Components!$E$4:$E$1992,B12)&gt;0,INDEX(Components!$G$4:$G$992, MATCH(B12,Components!$E$4:$E$992, 0)),"Enter valid code to the left")</f>
        <v>Adult and non-formal education (ANFE)</v>
      </c>
      <c r="D12" s="129">
        <v>1</v>
      </c>
      <c r="E12" s="130" t="str">
        <f t="array" ref="E12">IF(COUNTIFS(Components!$F$4:$F$989,D12,Components!$B$4:$B$989,B12)&gt;0,INDEX(Components!$G$4:$G$989, MATCH(B12&amp;D12,Components!$B$4:$B$989&amp;Components!$F$4:$F$989,0),0),"Enter the component code on the left")</f>
        <v>expanding IFAE and post-IFAE programmes in all regions</v>
      </c>
      <c r="F12" s="129">
        <v>1</v>
      </c>
      <c r="G12" s="130" t="str">
        <f t="array" ref="G12">IF(COUNTIFS(Components!$H$4:$H$989,F12, Components!$C$4:$C$989,D12,Components!$B$4:$B$989,B12)&gt;0,INDEX(Components!$I$4:$I$989, MATCH(B12&amp;D12&amp;F12,Components!$B$4:$B$989&amp;Components!$C$4:$C$989&amp;Components!$H$4:$H$989,0),0),"")</f>
        <v>design and implement effective IFAE programmes</v>
      </c>
      <c r="H12" s="201" t="s">
        <v>778</v>
      </c>
      <c r="I12" s="138" t="s">
        <v>808</v>
      </c>
      <c r="J12" s="265" t="s">
        <v>763</v>
      </c>
      <c r="K12" s="265" t="s">
        <v>934</v>
      </c>
      <c r="L12" s="206">
        <v>58668</v>
      </c>
      <c r="M12" s="206"/>
      <c r="N12" s="206">
        <v>20000</v>
      </c>
      <c r="O12" s="206"/>
      <c r="P12" s="206"/>
      <c r="Q12" s="252">
        <f t="shared" si="0"/>
        <v>78668</v>
      </c>
      <c r="R12" s="206">
        <v>25</v>
      </c>
      <c r="S12" s="252">
        <f t="shared" si="4"/>
        <v>1466700</v>
      </c>
      <c r="T12" s="252">
        <f t="shared" si="5"/>
        <v>0</v>
      </c>
      <c r="U12" s="252">
        <f t="shared" si="6"/>
        <v>500000</v>
      </c>
      <c r="V12" s="252">
        <f t="shared" si="7"/>
        <v>0</v>
      </c>
      <c r="W12" s="252">
        <f t="shared" si="8"/>
        <v>0</v>
      </c>
      <c r="X12" s="252">
        <f t="shared" si="9"/>
        <v>1966700</v>
      </c>
      <c r="Y12" s="250" t="s">
        <v>635</v>
      </c>
      <c r="Z12" s="255" t="str">
        <f>IF(Y12&gt;0,INDEX(KPI!$B$2:$B$61, MATCH(Y12,KPI!$A$2:$A$61, 0)),"Enter KPI Reference No. to the left")</f>
        <v>Illiterate 15-60 year olds who have grauated from two-year IFAE course</v>
      </c>
      <c r="AA12" s="250" t="s">
        <v>1032</v>
      </c>
      <c r="AB12" s="213" t="s">
        <v>95</v>
      </c>
      <c r="AC12" s="213" t="s">
        <v>978</v>
      </c>
    </row>
    <row r="13" spans="1:30" ht="48" x14ac:dyDescent="0.2">
      <c r="A13" s="120">
        <v>11</v>
      </c>
      <c r="B13" s="129">
        <v>4</v>
      </c>
      <c r="C13" s="130" t="str">
        <f>IF(COUNTIF(Components!$E$4:$E$1992,B13)&gt;0,INDEX(Components!$G$4:$G$992, MATCH(B13,Components!$E$4:$E$992, 0)),"Enter valid code to the left")</f>
        <v>Adult and non-formal education (ANFE)</v>
      </c>
      <c r="D13" s="129">
        <v>1</v>
      </c>
      <c r="E13" s="130" t="str">
        <f t="array" ref="E13">IF(COUNTIFS(Components!$F$4:$F$989,D13,Components!$B$4:$B$989,B13)&gt;0,INDEX(Components!$G$4:$G$989, MATCH(B13&amp;D13,Components!$B$4:$B$989&amp;Components!$F$4:$F$989,0),0),"Enter the component code on the left")</f>
        <v>expanding IFAE and post-IFAE programmes in all regions</v>
      </c>
      <c r="F13" s="129">
        <v>1</v>
      </c>
      <c r="G13" s="130" t="str">
        <f t="array" ref="G13">IF(COUNTIFS(Components!$H$4:$H$989,F13, Components!$C$4:$C$989,D13,Components!$B$4:$B$989,B13)&gt;0,INDEX(Components!$I$4:$I$989, MATCH(B13&amp;D13&amp;F13,Components!$B$4:$B$989&amp;Components!$C$4:$C$989&amp;Components!$H$4:$H$989,0),0),"")</f>
        <v>design and implement effective IFAE programmes</v>
      </c>
      <c r="H13" s="201" t="s">
        <v>778</v>
      </c>
      <c r="I13" s="240" t="s">
        <v>809</v>
      </c>
      <c r="J13" s="138"/>
      <c r="K13" s="206"/>
      <c r="L13" s="206"/>
      <c r="M13" s="206"/>
      <c r="N13" s="206"/>
      <c r="O13" s="206"/>
      <c r="P13" s="206"/>
      <c r="Q13" s="252">
        <f t="shared" si="0"/>
        <v>0</v>
      </c>
      <c r="R13" s="206"/>
      <c r="S13" s="252">
        <f t="shared" si="4"/>
        <v>0</v>
      </c>
      <c r="T13" s="252">
        <f t="shared" si="5"/>
        <v>0</v>
      </c>
      <c r="U13" s="252">
        <f t="shared" si="6"/>
        <v>0</v>
      </c>
      <c r="V13" s="252">
        <f t="shared" si="7"/>
        <v>0</v>
      </c>
      <c r="W13" s="252">
        <f t="shared" si="8"/>
        <v>0</v>
      </c>
      <c r="X13" s="252">
        <f t="shared" si="9"/>
        <v>0</v>
      </c>
      <c r="Y13" s="266" t="s">
        <v>635</v>
      </c>
      <c r="Z13" s="255" t="str">
        <f>IF(Y13&gt;0,INDEX(KPI!$B$2:$B$61, MATCH(Y13,KPI!$A$2:$A$61, 0)),"Enter KPI Reference No. to the left")</f>
        <v>Illiterate 15-60 year olds who have grauated from two-year IFAE course</v>
      </c>
      <c r="AA13" s="250"/>
      <c r="AB13" s="213"/>
      <c r="AC13" s="213"/>
    </row>
    <row r="14" spans="1:30" ht="48" x14ac:dyDescent="0.2">
      <c r="A14" s="113">
        <v>12</v>
      </c>
      <c r="B14" s="129">
        <v>4</v>
      </c>
      <c r="C14" s="130" t="str">
        <f>IF(COUNTIF(Components!$E$4:$E$1992,B14)&gt;0,INDEX(Components!$G$4:$G$992, MATCH(B14,Components!$E$4:$E$992, 0)),"Enter valid code to the left")</f>
        <v>Adult and non-formal education (ANFE)</v>
      </c>
      <c r="D14" s="129">
        <v>1</v>
      </c>
      <c r="E14" s="130" t="str">
        <f t="array" ref="E14">IF(COUNTIFS(Components!$F$4:$F$989,D14,Components!$B$4:$B$989,B14)&gt;0,INDEX(Components!$G$4:$G$989, MATCH(B14&amp;D14,Components!$B$4:$B$989&amp;Components!$F$4:$F$989,0),0),"Enter the component code on the left")</f>
        <v>expanding IFAE and post-IFAE programmes in all regions</v>
      </c>
      <c r="F14" s="129">
        <v>1</v>
      </c>
      <c r="G14" s="130" t="str">
        <f t="array" ref="G14">IF(COUNTIFS(Components!$H$4:$H$989,F14, Components!$C$4:$C$989,D14,Components!$B$4:$B$989,B14)&gt;0,INDEX(Components!$I$4:$I$989, MATCH(B14&amp;D14&amp;F14,Components!$B$4:$B$989&amp;Components!$C$4:$C$989&amp;Components!$H$4:$H$989,0),0),"")</f>
        <v>design and implement effective IFAE programmes</v>
      </c>
      <c r="H14" s="201" t="s">
        <v>778</v>
      </c>
      <c r="I14" s="138" t="s">
        <v>810</v>
      </c>
      <c r="J14" s="138" t="s">
        <v>892</v>
      </c>
      <c r="K14" s="206" t="s">
        <v>771</v>
      </c>
      <c r="L14" s="206">
        <v>1</v>
      </c>
      <c r="M14" s="206">
        <v>1</v>
      </c>
      <c r="N14" s="206">
        <v>1</v>
      </c>
      <c r="O14" s="206">
        <v>1</v>
      </c>
      <c r="P14" s="206">
        <v>1</v>
      </c>
      <c r="Q14" s="252">
        <f t="shared" si="0"/>
        <v>5</v>
      </c>
      <c r="R14" s="206">
        <v>728000</v>
      </c>
      <c r="S14" s="252">
        <f t="shared" si="4"/>
        <v>728000</v>
      </c>
      <c r="T14" s="252">
        <f t="shared" si="5"/>
        <v>728000</v>
      </c>
      <c r="U14" s="252">
        <f t="shared" si="6"/>
        <v>728000</v>
      </c>
      <c r="V14" s="252">
        <f t="shared" si="7"/>
        <v>728000</v>
      </c>
      <c r="W14" s="252">
        <f t="shared" si="8"/>
        <v>728000</v>
      </c>
      <c r="X14" s="252">
        <f t="shared" si="9"/>
        <v>3640000</v>
      </c>
      <c r="Y14" s="250" t="s">
        <v>635</v>
      </c>
      <c r="Z14" s="255" t="str">
        <f>IF(Y14&gt;0,INDEX(KPI!$B$2:$B$61, MATCH(Y14,KPI!$A$2:$A$61, 0)),"Enter KPI Reference No. to the left")</f>
        <v>Illiterate 15-60 year olds who have grauated from two-year IFAE course</v>
      </c>
      <c r="AA14" s="250" t="s">
        <v>1032</v>
      </c>
      <c r="AB14" s="213" t="s">
        <v>3350</v>
      </c>
      <c r="AC14" s="213" t="s">
        <v>979</v>
      </c>
    </row>
    <row r="15" spans="1:30" ht="72" x14ac:dyDescent="0.2">
      <c r="A15" s="120">
        <v>13</v>
      </c>
      <c r="B15" s="129">
        <v>4</v>
      </c>
      <c r="C15" s="130" t="str">
        <f>IF(COUNTIF(Components!$E$4:$E$1992,B15)&gt;0,INDEX(Components!$G$4:$G$992, MATCH(B15,Components!$E$4:$E$992, 0)),"Enter valid code to the left")</f>
        <v>Adult and non-formal education (ANFE)</v>
      </c>
      <c r="D15" s="129">
        <v>1</v>
      </c>
      <c r="E15" s="130" t="str">
        <f t="array" ref="E15">IF(COUNTIFS(Components!$F$4:$F$989,D15,Components!$B$4:$B$989,B15)&gt;0,INDEX(Components!$G$4:$G$989, MATCH(B15&amp;D15,Components!$B$4:$B$989&amp;Components!$F$4:$F$989,0),0),"Enter the component code on the left")</f>
        <v>expanding IFAE and post-IFAE programmes in all regions</v>
      </c>
      <c r="F15" s="129">
        <v>1</v>
      </c>
      <c r="G15" s="130" t="str">
        <f t="array" ref="G15">IF(COUNTIFS(Components!$H$4:$H$989,F15, Components!$C$4:$C$989,D15,Components!$B$4:$B$989,B15)&gt;0,INDEX(Components!$I$4:$I$989, MATCH(B15&amp;D15&amp;F15,Components!$B$4:$B$989&amp;Components!$C$4:$C$989&amp;Components!$H$4:$H$989,0),0),"")</f>
        <v>design and implement effective IFAE programmes</v>
      </c>
      <c r="H15" s="201" t="s">
        <v>778</v>
      </c>
      <c r="I15" s="138" t="s">
        <v>811</v>
      </c>
      <c r="J15" s="138" t="s">
        <v>766</v>
      </c>
      <c r="K15" s="206" t="s">
        <v>764</v>
      </c>
      <c r="L15" s="206">
        <v>1</v>
      </c>
      <c r="M15" s="206"/>
      <c r="N15" s="206">
        <v>1</v>
      </c>
      <c r="O15" s="206"/>
      <c r="P15" s="206"/>
      <c r="Q15" s="252">
        <f t="shared" si="0"/>
        <v>2</v>
      </c>
      <c r="R15" s="206">
        <v>97000</v>
      </c>
      <c r="S15" s="252">
        <f t="shared" si="4"/>
        <v>97000</v>
      </c>
      <c r="T15" s="252">
        <f t="shared" si="5"/>
        <v>0</v>
      </c>
      <c r="U15" s="252">
        <f t="shared" si="6"/>
        <v>97000</v>
      </c>
      <c r="V15" s="252">
        <f t="shared" si="7"/>
        <v>0</v>
      </c>
      <c r="W15" s="252">
        <f t="shared" si="8"/>
        <v>0</v>
      </c>
      <c r="X15" s="252">
        <f t="shared" si="9"/>
        <v>194000</v>
      </c>
      <c r="Y15" s="250" t="s">
        <v>635</v>
      </c>
      <c r="Z15" s="255" t="str">
        <f>IF(Y15&gt;0,INDEX(KPI!$B$2:$B$61, MATCH(Y15,KPI!$A$2:$A$61, 0)),"Enter KPI Reference No. to the left")</f>
        <v>Illiterate 15-60 year olds who have grauated from two-year IFAE course</v>
      </c>
      <c r="AA15" s="257" t="s">
        <v>3347</v>
      </c>
      <c r="AB15" s="213" t="s">
        <v>3350</v>
      </c>
      <c r="AC15" s="206" t="s">
        <v>980</v>
      </c>
    </row>
    <row r="16" spans="1:30" ht="72" x14ac:dyDescent="0.2">
      <c r="A16" s="113">
        <v>14</v>
      </c>
      <c r="B16" s="129">
        <v>4</v>
      </c>
      <c r="C16" s="130" t="str">
        <f>IF(COUNTIF(Components!$E$4:$E$1992,B16)&gt;0,INDEX(Components!$G$4:$G$992, MATCH(B16,Components!$E$4:$E$992, 0)),"Enter valid code to the left")</f>
        <v>Adult and non-formal education (ANFE)</v>
      </c>
      <c r="D16" s="129">
        <v>1</v>
      </c>
      <c r="E16" s="130" t="str">
        <f t="array" ref="E16">IF(COUNTIFS(Components!$F$4:$F$989,D16,Components!$B$4:$B$989,B16)&gt;0,INDEX(Components!$G$4:$G$989, MATCH(B16&amp;D16,Components!$B$4:$B$989&amp;Components!$F$4:$F$989,0),0),"Enter the component code on the left")</f>
        <v>expanding IFAE and post-IFAE programmes in all regions</v>
      </c>
      <c r="F16" s="129">
        <v>1</v>
      </c>
      <c r="G16" s="130" t="str">
        <f t="array" ref="G16">IF(COUNTIFS(Components!$H$4:$H$989,F16, Components!$C$4:$C$989,D16,Components!$B$4:$B$989,B16)&gt;0,INDEX(Components!$I$4:$I$989, MATCH(B16&amp;D16&amp;F16,Components!$B$4:$B$989&amp;Components!$C$4:$C$989&amp;Components!$H$4:$H$989,0),0),"")</f>
        <v>design and implement effective IFAE programmes</v>
      </c>
      <c r="H16" s="201" t="s">
        <v>778</v>
      </c>
      <c r="I16" s="138" t="s">
        <v>812</v>
      </c>
      <c r="J16" s="138" t="s">
        <v>893</v>
      </c>
      <c r="K16" s="138" t="s">
        <v>765</v>
      </c>
      <c r="L16" s="206"/>
      <c r="M16" s="206">
        <v>1</v>
      </c>
      <c r="N16" s="206"/>
      <c r="O16" s="206">
        <v>1</v>
      </c>
      <c r="P16" s="206"/>
      <c r="Q16" s="252">
        <f t="shared" si="0"/>
        <v>2</v>
      </c>
      <c r="R16" s="206">
        <v>250000</v>
      </c>
      <c r="S16" s="252">
        <f t="shared" si="4"/>
        <v>0</v>
      </c>
      <c r="T16" s="252">
        <f t="shared" si="5"/>
        <v>250000</v>
      </c>
      <c r="U16" s="252">
        <f t="shared" si="6"/>
        <v>0</v>
      </c>
      <c r="V16" s="252">
        <f t="shared" si="7"/>
        <v>250000</v>
      </c>
      <c r="W16" s="252">
        <f t="shared" si="8"/>
        <v>0</v>
      </c>
      <c r="X16" s="252">
        <f t="shared" si="9"/>
        <v>500000</v>
      </c>
      <c r="Y16" s="250" t="s">
        <v>635</v>
      </c>
      <c r="Z16" s="255" t="str">
        <f>IF(Y16&gt;0,INDEX(KPI!$B$2:$B$61, MATCH(Y16,KPI!$A$2:$A$61, 0)),"Enter KPI Reference No. to the left")</f>
        <v>Illiterate 15-60 year olds who have grauated from two-year IFAE course</v>
      </c>
      <c r="AA16" s="250" t="s">
        <v>1032</v>
      </c>
      <c r="AB16" s="213" t="s">
        <v>3350</v>
      </c>
      <c r="AC16" s="213" t="s">
        <v>981</v>
      </c>
    </row>
    <row r="17" spans="1:29" ht="60" x14ac:dyDescent="0.2">
      <c r="A17" s="120">
        <v>15</v>
      </c>
      <c r="B17" s="129">
        <v>4</v>
      </c>
      <c r="C17" s="130" t="str">
        <f>IF(COUNTIF(Components!$E$4:$E$1992,B17)&gt;0,INDEX(Components!$G$4:$G$992, MATCH(B17,Components!$E$4:$E$992, 0)),"Enter valid code to the left")</f>
        <v>Adult and non-formal education (ANFE)</v>
      </c>
      <c r="D17" s="129">
        <v>1</v>
      </c>
      <c r="E17" s="130" t="str">
        <f t="array" ref="E17">IF(COUNTIFS(Components!$F$4:$F$989,D17,Components!$B$4:$B$989,B17)&gt;0,INDEX(Components!$G$4:$G$989, MATCH(B17&amp;D17,Components!$B$4:$B$989&amp;Components!$F$4:$F$989,0),0),"Enter the component code on the left")</f>
        <v>expanding IFAE and post-IFAE programmes in all regions</v>
      </c>
      <c r="F17" s="129">
        <v>1</v>
      </c>
      <c r="G17" s="130" t="str">
        <f t="array" ref="G17">IF(COUNTIFS(Components!$H$4:$H$989,F17, Components!$C$4:$C$989,D17,Components!$B$4:$B$989,B17)&gt;0,INDEX(Components!$I$4:$I$989, MATCH(B17&amp;D17&amp;F17,Components!$B$4:$B$989&amp;Components!$C$4:$C$989&amp;Components!$H$4:$H$989,0),0),"")</f>
        <v>design and implement effective IFAE programmes</v>
      </c>
      <c r="H17" s="201" t="s">
        <v>778</v>
      </c>
      <c r="I17" s="138" t="s">
        <v>813</v>
      </c>
      <c r="J17" s="138" t="s">
        <v>894</v>
      </c>
      <c r="K17" s="138" t="s">
        <v>772</v>
      </c>
      <c r="L17" s="206"/>
      <c r="M17" s="206">
        <v>1</v>
      </c>
      <c r="N17" s="206"/>
      <c r="O17" s="206">
        <v>1</v>
      </c>
      <c r="P17" s="206"/>
      <c r="Q17" s="252">
        <f t="shared" si="0"/>
        <v>2</v>
      </c>
      <c r="R17" s="206">
        <v>295050</v>
      </c>
      <c r="S17" s="252">
        <f t="shared" si="4"/>
        <v>0</v>
      </c>
      <c r="T17" s="252">
        <f t="shared" si="5"/>
        <v>295050</v>
      </c>
      <c r="U17" s="252">
        <f t="shared" si="6"/>
        <v>0</v>
      </c>
      <c r="V17" s="252">
        <f t="shared" si="7"/>
        <v>295050</v>
      </c>
      <c r="W17" s="252">
        <f t="shared" si="8"/>
        <v>0</v>
      </c>
      <c r="X17" s="252">
        <f t="shared" si="9"/>
        <v>590100</v>
      </c>
      <c r="Y17" s="250" t="s">
        <v>635</v>
      </c>
      <c r="Z17" s="255" t="str">
        <f>IF(Y17&gt;0,INDEX(KPI!$B$2:$B$61, MATCH(Y17,KPI!$A$2:$A$61, 0)),"Enter KPI Reference No. to the left")</f>
        <v>Illiterate 15-60 year olds who have grauated from two-year IFAE course</v>
      </c>
      <c r="AA17" s="250" t="s">
        <v>1032</v>
      </c>
      <c r="AB17" s="213" t="s">
        <v>3350</v>
      </c>
      <c r="AC17" s="213" t="s">
        <v>982</v>
      </c>
    </row>
    <row r="18" spans="1:29" ht="48" x14ac:dyDescent="0.2">
      <c r="A18" s="113">
        <v>16</v>
      </c>
      <c r="B18" s="129">
        <v>4</v>
      </c>
      <c r="C18" s="130" t="str">
        <f>IF(COUNTIF(Components!$E$4:$E$1992,B18)&gt;0,INDEX(Components!$G$4:$G$992, MATCH(B18,Components!$E$4:$E$992, 0)),"Enter valid code to the left")</f>
        <v>Adult and non-formal education (ANFE)</v>
      </c>
      <c r="D18" s="129">
        <v>1</v>
      </c>
      <c r="E18" s="130" t="str">
        <f t="array" ref="E18">IF(COUNTIFS(Components!$F$4:$F$989,D18,Components!$B$4:$B$989,B18)&gt;0,INDEX(Components!$G$4:$G$989, MATCH(B18&amp;D18,Components!$B$4:$B$989&amp;Components!$F$4:$F$989,0),0),"Enter the component code on the left")</f>
        <v>expanding IFAE and post-IFAE programmes in all regions</v>
      </c>
      <c r="F18" s="129">
        <v>1</v>
      </c>
      <c r="G18" s="130" t="str">
        <f t="array" ref="G18">IF(COUNTIFS(Components!$H$4:$H$989,F18, Components!$C$4:$C$989,D18,Components!$B$4:$B$989,B18)&gt;0,INDEX(Components!$I$4:$I$989, MATCH(B18&amp;D18&amp;F18,Components!$B$4:$B$989&amp;Components!$C$4:$C$989&amp;Components!$H$4:$H$989,0),0),"")</f>
        <v>design and implement effective IFAE programmes</v>
      </c>
      <c r="H18" s="201" t="s">
        <v>778</v>
      </c>
      <c r="I18" s="138" t="s">
        <v>814</v>
      </c>
      <c r="J18" s="138" t="s">
        <v>773</v>
      </c>
      <c r="K18" s="138" t="s">
        <v>935</v>
      </c>
      <c r="L18" s="206">
        <v>11</v>
      </c>
      <c r="M18" s="206">
        <v>11</v>
      </c>
      <c r="N18" s="206">
        <v>11</v>
      </c>
      <c r="O18" s="206">
        <v>11</v>
      </c>
      <c r="P18" s="206">
        <v>11</v>
      </c>
      <c r="Q18" s="252">
        <f t="shared" si="0"/>
        <v>55</v>
      </c>
      <c r="R18" s="206">
        <v>265750</v>
      </c>
      <c r="S18" s="252">
        <f t="shared" si="4"/>
        <v>2923250</v>
      </c>
      <c r="T18" s="252">
        <f t="shared" si="5"/>
        <v>2923250</v>
      </c>
      <c r="U18" s="252">
        <f t="shared" si="6"/>
        <v>2923250</v>
      </c>
      <c r="V18" s="252">
        <f t="shared" si="7"/>
        <v>2923250</v>
      </c>
      <c r="W18" s="252">
        <f t="shared" si="8"/>
        <v>2923250</v>
      </c>
      <c r="X18" s="252">
        <f t="shared" si="9"/>
        <v>14616250</v>
      </c>
      <c r="Y18" s="250" t="s">
        <v>635</v>
      </c>
      <c r="Z18" s="255" t="str">
        <f>IF(Y18&gt;0,INDEX(KPI!$B$2:$B$61, MATCH(Y18,KPI!$A$2:$A$61, 0)),"Enter KPI Reference No. to the left")</f>
        <v>Illiterate 15-60 year olds who have grauated from two-year IFAE course</v>
      </c>
      <c r="AA18" s="250" t="s">
        <v>1032</v>
      </c>
      <c r="AB18" s="213" t="s">
        <v>769</v>
      </c>
      <c r="AC18" s="213"/>
    </row>
    <row r="19" spans="1:29" ht="144" x14ac:dyDescent="0.2">
      <c r="A19" s="120">
        <v>17</v>
      </c>
      <c r="B19" s="129">
        <v>4</v>
      </c>
      <c r="C19" s="130" t="str">
        <f>IF(COUNTIF(Components!$E$4:$E$1992,B19)&gt;0,INDEX(Components!$G$4:$G$992, MATCH(B19,Components!$E$4:$E$992, 0)),"Enter valid code to the left")</f>
        <v>Adult and non-formal education (ANFE)</v>
      </c>
      <c r="D19" s="129">
        <v>1</v>
      </c>
      <c r="E19" s="130" t="str">
        <f t="array" ref="E19">IF(COUNTIFS(Components!$F$4:$F$989,D19,Components!$B$4:$B$989,B19)&gt;0,INDEX(Components!$G$4:$G$989, MATCH(B19&amp;D19,Components!$B$4:$B$989&amp;Components!$F$4:$F$989,0),0),"Enter the component code on the left")</f>
        <v>expanding IFAE and post-IFAE programmes in all regions</v>
      </c>
      <c r="F19" s="129">
        <v>1</v>
      </c>
      <c r="G19" s="130" t="str">
        <f t="array" ref="G19">IF(COUNTIFS(Components!$H$4:$H$989,F19, Components!$C$4:$C$989,D19,Components!$B$4:$B$989,B19)&gt;0,INDEX(Components!$I$4:$I$989, MATCH(B19&amp;D19&amp;F19,Components!$B$4:$B$989&amp;Components!$C$4:$C$989&amp;Components!$H$4:$H$989,0),0),"")</f>
        <v>design and implement effective IFAE programmes</v>
      </c>
      <c r="H19" s="201" t="s">
        <v>778</v>
      </c>
      <c r="I19" s="138" t="s">
        <v>815</v>
      </c>
      <c r="J19" s="138" t="s">
        <v>766</v>
      </c>
      <c r="K19" s="206" t="s">
        <v>764</v>
      </c>
      <c r="L19" s="206"/>
      <c r="M19" s="206">
        <v>19</v>
      </c>
      <c r="N19" s="206">
        <v>19</v>
      </c>
      <c r="O19" s="206">
        <v>19</v>
      </c>
      <c r="P19" s="206"/>
      <c r="Q19" s="252">
        <f>L19+M19+N19+O19+P19</f>
        <v>57</v>
      </c>
      <c r="R19" s="206">
        <v>97000</v>
      </c>
      <c r="S19" s="252"/>
      <c r="T19" s="252">
        <f t="shared" si="5"/>
        <v>1843000</v>
      </c>
      <c r="U19" s="252">
        <f t="shared" si="6"/>
        <v>1843000</v>
      </c>
      <c r="V19" s="252">
        <f t="shared" si="7"/>
        <v>1843000</v>
      </c>
      <c r="W19" s="252"/>
      <c r="X19" s="252">
        <f>S19+T19+U19+V19+W19</f>
        <v>5529000</v>
      </c>
      <c r="Y19" s="250" t="s">
        <v>635</v>
      </c>
      <c r="Z19" s="255" t="str">
        <f>IF(Y19&gt;0,INDEX(KPI!$B$2:$B$61, MATCH(Y19,KPI!$A$2:$A$61, 0)),"Enter KPI Reference No. to the left")</f>
        <v>Illiterate 15-60 year olds who have grauated from two-year IFAE course</v>
      </c>
      <c r="AA19" s="250" t="s">
        <v>1032</v>
      </c>
      <c r="AB19" s="213" t="s">
        <v>769</v>
      </c>
      <c r="AC19" s="213" t="s">
        <v>983</v>
      </c>
    </row>
    <row r="20" spans="1:29" ht="48" x14ac:dyDescent="0.2">
      <c r="A20" s="113">
        <v>18</v>
      </c>
      <c r="B20" s="129">
        <v>4</v>
      </c>
      <c r="C20" s="130" t="str">
        <f>IF(COUNTIF(Components!$E$4:$E$1992,B20)&gt;0,INDEX(Components!$G$4:$G$992, MATCH(B20,Components!$E$4:$E$992, 0)),"Enter valid code to the left")</f>
        <v>Adult and non-formal education (ANFE)</v>
      </c>
      <c r="D20" s="129">
        <v>1</v>
      </c>
      <c r="E20" s="130" t="str">
        <f t="array" ref="E20">IF(COUNTIFS(Components!$F$4:$F$989,D20,Components!$B$4:$B$989,B20)&gt;0,INDEX(Components!$G$4:$G$989, MATCH(B20&amp;D20,Components!$B$4:$B$989&amp;Components!$F$4:$F$989,0),0),"Enter the component code on the left")</f>
        <v>expanding IFAE and post-IFAE programmes in all regions</v>
      </c>
      <c r="F20" s="129">
        <v>1</v>
      </c>
      <c r="G20" s="130" t="str">
        <f t="array" ref="G20">IF(COUNTIFS(Components!$H$4:$H$989,F20, Components!$C$4:$C$989,D20,Components!$B$4:$B$989,B20)&gt;0,INDEX(Components!$I$4:$I$989, MATCH(B20&amp;D20&amp;F20,Components!$B$4:$B$989&amp;Components!$C$4:$C$989&amp;Components!$H$4:$H$989,0),0),"")</f>
        <v>design and implement effective IFAE programmes</v>
      </c>
      <c r="H20" s="201" t="s">
        <v>778</v>
      </c>
      <c r="I20" s="138" t="s">
        <v>816</v>
      </c>
      <c r="J20" s="138" t="s">
        <v>795</v>
      </c>
      <c r="K20" s="138" t="s">
        <v>936</v>
      </c>
      <c r="L20" s="206"/>
      <c r="M20" s="206">
        <v>9120</v>
      </c>
      <c r="N20" s="206">
        <v>9120</v>
      </c>
      <c r="O20" s="206">
        <v>9120</v>
      </c>
      <c r="P20" s="206">
        <v>9120</v>
      </c>
      <c r="Q20" s="252">
        <f>L20+M20+N20+O20+P20</f>
        <v>36480</v>
      </c>
      <c r="R20" s="206">
        <v>1000</v>
      </c>
      <c r="S20" s="252">
        <f t="shared" ref="S20" si="10">L20*$R20</f>
        <v>0</v>
      </c>
      <c r="T20" s="252">
        <f t="shared" ref="T20" si="11">M20*$R20</f>
        <v>9120000</v>
      </c>
      <c r="U20" s="252">
        <f t="shared" ref="U20" si="12">N20*$R20</f>
        <v>9120000</v>
      </c>
      <c r="V20" s="252">
        <f t="shared" ref="V20" si="13">O20*$R20</f>
        <v>9120000</v>
      </c>
      <c r="W20" s="252">
        <f t="shared" ref="W20" si="14">P20*$R20</f>
        <v>9120000</v>
      </c>
      <c r="X20" s="252">
        <f t="shared" ref="X20" si="15">S20+T20+U20+V20+W20</f>
        <v>36480000</v>
      </c>
      <c r="Y20" s="250" t="s">
        <v>635</v>
      </c>
      <c r="Z20" s="255" t="str">
        <f>IF(Y20&gt;0,INDEX(KPI!$B$2:$B$61, MATCH(Y20,KPI!$A$2:$A$61, 0)),"Enter KPI Reference No. to the left")</f>
        <v>Illiterate 15-60 year olds who have grauated from two-year IFAE course</v>
      </c>
      <c r="AA20" s="250" t="s">
        <v>1032</v>
      </c>
      <c r="AB20" s="213" t="s">
        <v>769</v>
      </c>
      <c r="AC20" s="213" t="s">
        <v>984</v>
      </c>
    </row>
    <row r="21" spans="1:29" ht="48" x14ac:dyDescent="0.2">
      <c r="A21" s="120">
        <v>19</v>
      </c>
      <c r="B21" s="129">
        <v>4</v>
      </c>
      <c r="C21" s="130" t="str">
        <f>IF(COUNTIF(Components!$E$4:$E$1992,B21)&gt;0,INDEX(Components!$G$4:$G$992, MATCH(B21,Components!$E$4:$E$992, 0)),"Enter valid code to the left")</f>
        <v>Adult and non-formal education (ANFE)</v>
      </c>
      <c r="D21" s="129">
        <v>1</v>
      </c>
      <c r="E21" s="130" t="str">
        <f t="array" ref="E21">IF(COUNTIFS(Components!$F$4:$F$989,D21,Components!$B$4:$B$989,B21)&gt;0,INDEX(Components!$G$4:$G$989, MATCH(B21&amp;D21,Components!$B$4:$B$989&amp;Components!$F$4:$F$989,0),0),"Enter the component code on the left")</f>
        <v>expanding IFAE and post-IFAE programmes in all regions</v>
      </c>
      <c r="F21" s="129">
        <v>1</v>
      </c>
      <c r="G21" s="130" t="str">
        <f t="array" ref="G21">IF(COUNTIFS(Components!$H$4:$H$989,F21, Components!$C$4:$C$989,D21,Components!$B$4:$B$989,B21)&gt;0,INDEX(Components!$I$4:$I$989, MATCH(B21&amp;D21&amp;F21,Components!$B$4:$B$989&amp;Components!$C$4:$C$989&amp;Components!$H$4:$H$989,0),0),"")</f>
        <v>design and implement effective IFAE programmes</v>
      </c>
      <c r="H21" s="201" t="s">
        <v>778</v>
      </c>
      <c r="I21" s="240" t="s">
        <v>817</v>
      </c>
      <c r="J21" s="265"/>
      <c r="K21" s="265"/>
      <c r="L21" s="206"/>
      <c r="M21" s="206"/>
      <c r="N21" s="206"/>
      <c r="O21" s="206"/>
      <c r="P21" s="206"/>
      <c r="Q21" s="252">
        <f t="shared" si="0"/>
        <v>0</v>
      </c>
      <c r="R21" s="268">
        <v>0</v>
      </c>
      <c r="S21" s="252">
        <f>L21*$R21</f>
        <v>0</v>
      </c>
      <c r="T21" s="252">
        <f>M21*$R21</f>
        <v>0</v>
      </c>
      <c r="U21" s="252">
        <f>N21*$R21</f>
        <v>0</v>
      </c>
      <c r="V21" s="252">
        <f>O21*$R21</f>
        <v>0</v>
      </c>
      <c r="W21" s="252">
        <f>P21*$R21</f>
        <v>0</v>
      </c>
      <c r="X21" s="252">
        <f t="shared" si="9"/>
        <v>0</v>
      </c>
      <c r="Y21" s="250"/>
      <c r="Z21" s="255" t="str">
        <f>IF(Y21&gt;0,INDEX(KPI!$B$2:$B$61, MATCH(Y21,KPI!$A$2:$A$61, 0)),"Enter KPI Reference No. to the left")</f>
        <v>Enter KPI Reference No. to the left</v>
      </c>
      <c r="AA21" s="250"/>
      <c r="AB21" s="213"/>
      <c r="AC21" s="213"/>
    </row>
    <row r="22" spans="1:29" ht="48" x14ac:dyDescent="0.2">
      <c r="A22" s="113">
        <v>20</v>
      </c>
      <c r="B22" s="129">
        <v>4</v>
      </c>
      <c r="C22" s="130" t="str">
        <f>IF(COUNTIF(Components!$E$4:$E$1992,B22)&gt;0,INDEX(Components!$G$4:$G$992, MATCH(B22,Components!$E$4:$E$992, 0)),"Enter valid code to the left")</f>
        <v>Adult and non-formal education (ANFE)</v>
      </c>
      <c r="D22" s="129">
        <v>1</v>
      </c>
      <c r="E22" s="130" t="str">
        <f t="array" ref="E22">IF(COUNTIFS(Components!$F$4:$F$989,D22,Components!$B$4:$B$989,B22)&gt;0,INDEX(Components!$G$4:$G$989, MATCH(B22&amp;D22,Components!$B$4:$B$989&amp;Components!$F$4:$F$989,0),0),"Enter the component code on the left")</f>
        <v>expanding IFAE and post-IFAE programmes in all regions</v>
      </c>
      <c r="F22" s="129">
        <v>1</v>
      </c>
      <c r="G22" s="130" t="str">
        <f t="array" ref="G22">IF(COUNTIFS(Components!$H$4:$H$989,F22, Components!$C$4:$C$989,D22,Components!$B$4:$B$989,B22)&gt;0,INDEX(Components!$I$4:$I$989, MATCH(B22&amp;D22&amp;F22,Components!$B$4:$B$989&amp;Components!$C$4:$C$989&amp;Components!$H$4:$H$989,0),0),"")</f>
        <v>design and implement effective IFAE programmes</v>
      </c>
      <c r="H22" s="201" t="s">
        <v>778</v>
      </c>
      <c r="I22" s="138" t="s">
        <v>818</v>
      </c>
      <c r="J22" s="138" t="s">
        <v>767</v>
      </c>
      <c r="K22" s="138" t="s">
        <v>768</v>
      </c>
      <c r="L22" s="206">
        <v>45</v>
      </c>
      <c r="M22" s="206">
        <v>45</v>
      </c>
      <c r="N22" s="206">
        <v>45</v>
      </c>
      <c r="O22" s="206">
        <v>45</v>
      </c>
      <c r="P22" s="206">
        <v>45</v>
      </c>
      <c r="Q22" s="252">
        <f t="shared" si="0"/>
        <v>225</v>
      </c>
      <c r="R22" s="206">
        <v>6073</v>
      </c>
      <c r="S22" s="252">
        <f t="shared" si="4"/>
        <v>273285</v>
      </c>
      <c r="T22" s="252">
        <f t="shared" si="5"/>
        <v>273285</v>
      </c>
      <c r="U22" s="252">
        <f t="shared" si="6"/>
        <v>273285</v>
      </c>
      <c r="V22" s="252">
        <f t="shared" si="7"/>
        <v>273285</v>
      </c>
      <c r="W22" s="252">
        <f t="shared" si="8"/>
        <v>273285</v>
      </c>
      <c r="X22" s="252">
        <f t="shared" si="9"/>
        <v>1366425</v>
      </c>
      <c r="Y22" s="250" t="s">
        <v>635</v>
      </c>
      <c r="Z22" s="255" t="str">
        <f>IF(Y22&gt;0,INDEX(KPI!$B$2:$B$61, MATCH(Y22,KPI!$A$2:$A$61, 0)),"Enter KPI Reference No. to the left")</f>
        <v>Illiterate 15-60 year olds who have grauated from two-year IFAE course</v>
      </c>
      <c r="AA22" s="250" t="s">
        <v>3348</v>
      </c>
      <c r="AB22" s="213" t="s">
        <v>3350</v>
      </c>
      <c r="AC22" s="213"/>
    </row>
    <row r="23" spans="1:29" ht="48" x14ac:dyDescent="0.2">
      <c r="A23" s="120">
        <v>21</v>
      </c>
      <c r="B23" s="129">
        <v>4</v>
      </c>
      <c r="C23" s="130" t="str">
        <f>IF(COUNTIF(Components!$E$4:$E$1992,B23)&gt;0,INDEX(Components!$G$4:$G$992, MATCH(B23,Components!$E$4:$E$992, 0)),"Enter valid code to the left")</f>
        <v>Adult and non-formal education (ANFE)</v>
      </c>
      <c r="D23" s="129">
        <v>1</v>
      </c>
      <c r="E23" s="130" t="str">
        <f t="array" ref="E23">IF(COUNTIFS(Components!$F$4:$F$989,D23,Components!$B$4:$B$989,B23)&gt;0,INDEX(Components!$G$4:$G$989, MATCH(B23&amp;D23,Components!$B$4:$B$989&amp;Components!$F$4:$F$989,0),0),"Enter the component code on the left")</f>
        <v>expanding IFAE and post-IFAE programmes in all regions</v>
      </c>
      <c r="F23" s="129">
        <v>1</v>
      </c>
      <c r="G23" s="130" t="str">
        <f t="array" ref="G23">IF(COUNTIFS(Components!$H$4:$H$989,F23, Components!$C$4:$C$989,D23,Components!$B$4:$B$989,B23)&gt;0,INDEX(Components!$I$4:$I$989, MATCH(B23&amp;D23&amp;F23,Components!$B$4:$B$989&amp;Components!$C$4:$C$989&amp;Components!$H$4:$H$989,0),0),"")</f>
        <v>design and implement effective IFAE programmes</v>
      </c>
      <c r="H23" s="201" t="s">
        <v>778</v>
      </c>
      <c r="I23" s="138" t="s">
        <v>819</v>
      </c>
      <c r="J23" s="138" t="s">
        <v>787</v>
      </c>
      <c r="K23" s="138" t="s">
        <v>937</v>
      </c>
      <c r="L23" s="206">
        <v>80886</v>
      </c>
      <c r="M23" s="206">
        <v>69589</v>
      </c>
      <c r="N23" s="206">
        <v>68969</v>
      </c>
      <c r="O23" s="206">
        <v>26720</v>
      </c>
      <c r="P23" s="206">
        <v>2500</v>
      </c>
      <c r="Q23" s="252">
        <f t="shared" si="0"/>
        <v>248664</v>
      </c>
      <c r="R23" s="206">
        <v>3770</v>
      </c>
      <c r="S23" s="252">
        <f t="shared" si="4"/>
        <v>304940220</v>
      </c>
      <c r="T23" s="252">
        <f t="shared" si="5"/>
        <v>262350530</v>
      </c>
      <c r="U23" s="252">
        <f t="shared" si="6"/>
        <v>260013130</v>
      </c>
      <c r="V23" s="252">
        <f t="shared" si="7"/>
        <v>100734400</v>
      </c>
      <c r="W23" s="252">
        <f t="shared" si="8"/>
        <v>9425000</v>
      </c>
      <c r="X23" s="252">
        <f t="shared" si="9"/>
        <v>937463280</v>
      </c>
      <c r="Y23" s="250" t="s">
        <v>635</v>
      </c>
      <c r="Z23" s="255" t="str">
        <f>IF(Y23&gt;0,INDEX(KPI!$B$2:$B$61, MATCH(Y23,KPI!$A$2:$A$61, 0)),"Enter KPI Reference No. to the left")</f>
        <v>Illiterate 15-60 year olds who have grauated from two-year IFAE course</v>
      </c>
      <c r="AA23" s="250" t="s">
        <v>1032</v>
      </c>
      <c r="AB23" s="213" t="s">
        <v>3352</v>
      </c>
      <c r="AC23" s="213"/>
    </row>
    <row r="24" spans="1:29" ht="48" x14ac:dyDescent="0.2">
      <c r="A24" s="113">
        <v>22</v>
      </c>
      <c r="B24" s="129">
        <v>4</v>
      </c>
      <c r="C24" s="130" t="str">
        <f>IF(COUNTIF(Components!$E$4:$E$1992,B24)&gt;0,INDEX(Components!$G$4:$G$992, MATCH(B24,Components!$E$4:$E$992, 0)),"Enter valid code to the left")</f>
        <v>Adult and non-formal education (ANFE)</v>
      </c>
      <c r="D24" s="129">
        <v>1</v>
      </c>
      <c r="E24" s="130" t="str">
        <f t="array" ref="E24">IF(COUNTIFS(Components!$F$4:$F$989,D24,Components!$B$4:$B$989,B24)&gt;0,INDEX(Components!$G$4:$G$989, MATCH(B24&amp;D24,Components!$B$4:$B$989&amp;Components!$F$4:$F$989,0),0),"Enter the component code on the left")</f>
        <v>expanding IFAE and post-IFAE programmes in all regions</v>
      </c>
      <c r="F24" s="129">
        <v>1</v>
      </c>
      <c r="G24" s="130" t="str">
        <f t="array" ref="G24">IF(COUNTIFS(Components!$H$4:$H$989,F24, Components!$C$4:$C$989,D24,Components!$B$4:$B$989,B24)&gt;0,INDEX(Components!$I$4:$I$989, MATCH(B24&amp;D24&amp;F24,Components!$B$4:$B$989&amp;Components!$C$4:$C$989&amp;Components!$H$4:$H$989,0),0),"")</f>
        <v>design and implement effective IFAE programmes</v>
      </c>
      <c r="H24" s="201" t="s">
        <v>778</v>
      </c>
      <c r="I24" s="240" t="s">
        <v>820</v>
      </c>
      <c r="J24" s="265"/>
      <c r="K24" s="265"/>
      <c r="L24" s="206"/>
      <c r="M24" s="206"/>
      <c r="N24" s="206"/>
      <c r="O24" s="206"/>
      <c r="P24" s="206"/>
      <c r="Q24" s="252">
        <f t="shared" si="0"/>
        <v>0</v>
      </c>
      <c r="R24" s="268">
        <v>0</v>
      </c>
      <c r="S24" s="252">
        <f t="shared" si="4"/>
        <v>0</v>
      </c>
      <c r="T24" s="252">
        <f t="shared" si="5"/>
        <v>0</v>
      </c>
      <c r="U24" s="252">
        <f t="shared" si="6"/>
        <v>0</v>
      </c>
      <c r="V24" s="252">
        <f t="shared" si="7"/>
        <v>0</v>
      </c>
      <c r="W24" s="252">
        <f t="shared" si="8"/>
        <v>0</v>
      </c>
      <c r="X24" s="252" t="s">
        <v>793</v>
      </c>
      <c r="Y24" s="250"/>
      <c r="Z24" s="255" t="str">
        <f>IF(Y24&gt;0,INDEX(KPI!$B$2:$B$61, MATCH(Y24,KPI!$A$2:$A$61, 0)),"Enter KPI Reference No. to the left")</f>
        <v>Enter KPI Reference No. to the left</v>
      </c>
      <c r="AA24" s="250"/>
      <c r="AB24" s="213"/>
      <c r="AC24" s="213"/>
    </row>
    <row r="25" spans="1:29" ht="132" x14ac:dyDescent="0.2">
      <c r="A25" s="120">
        <v>23</v>
      </c>
      <c r="B25" s="129">
        <v>4</v>
      </c>
      <c r="C25" s="130" t="str">
        <f>IF(COUNTIF(Components!$E$4:$E$1992,B25)&gt;0,INDEX(Components!$G$4:$G$992, MATCH(B25,Components!$E$4:$E$992, 0)),"Enter valid code to the left")</f>
        <v>Adult and non-formal education (ANFE)</v>
      </c>
      <c r="D25" s="129">
        <v>1</v>
      </c>
      <c r="E25" s="130" t="str">
        <f t="array" ref="E25">IF(COUNTIFS(Components!$F$4:$F$989,D25,Components!$B$4:$B$989,B25)&gt;0,INDEX(Components!$G$4:$G$989, MATCH(B25&amp;D25,Components!$B$4:$B$989&amp;Components!$F$4:$F$989,0),0),"Enter the component code on the left")</f>
        <v>expanding IFAE and post-IFAE programmes in all regions</v>
      </c>
      <c r="F25" s="129">
        <v>1</v>
      </c>
      <c r="G25" s="130" t="str">
        <f t="array" ref="G25">IF(COUNTIFS(Components!$H$4:$H$989,F25, Components!$C$4:$C$989,D25,Components!$B$4:$B$989,B25)&gt;0,INDEX(Components!$I$4:$I$989, MATCH(B25&amp;D25&amp;F25,Components!$B$4:$B$989&amp;Components!$C$4:$C$989&amp;Components!$H$4:$H$989,0),0),"")</f>
        <v>design and implement effective IFAE programmes</v>
      </c>
      <c r="H25" s="201" t="s">
        <v>778</v>
      </c>
      <c r="I25" s="138" t="s">
        <v>821</v>
      </c>
      <c r="J25" s="265" t="s">
        <v>770</v>
      </c>
      <c r="K25" s="265" t="s">
        <v>938</v>
      </c>
      <c r="L25" s="206">
        <v>1</v>
      </c>
      <c r="M25" s="206">
        <v>1</v>
      </c>
      <c r="N25" s="206">
        <v>1</v>
      </c>
      <c r="O25" s="206">
        <v>1</v>
      </c>
      <c r="P25" s="206"/>
      <c r="Q25" s="252">
        <f t="shared" si="0"/>
        <v>4</v>
      </c>
      <c r="R25" s="206">
        <v>112000</v>
      </c>
      <c r="S25" s="252">
        <f t="shared" si="4"/>
        <v>112000</v>
      </c>
      <c r="T25" s="252">
        <f t="shared" si="5"/>
        <v>112000</v>
      </c>
      <c r="U25" s="252">
        <f t="shared" si="6"/>
        <v>112000</v>
      </c>
      <c r="V25" s="252">
        <f t="shared" si="7"/>
        <v>112000</v>
      </c>
      <c r="W25" s="252">
        <f t="shared" si="8"/>
        <v>0</v>
      </c>
      <c r="X25" s="252">
        <f t="shared" si="9"/>
        <v>448000</v>
      </c>
      <c r="Y25" s="250" t="s">
        <v>635</v>
      </c>
      <c r="Z25" s="255" t="str">
        <f>IF(Y25&gt;0,INDEX(KPI!$B$2:$B$61, MATCH(Y25,KPI!$A$2:$A$61, 0)),"Enter KPI Reference No. to the left")</f>
        <v>Illiterate 15-60 year olds who have grauated from two-year IFAE course</v>
      </c>
      <c r="AA25" s="250" t="s">
        <v>1032</v>
      </c>
      <c r="AB25" s="213" t="s">
        <v>3350</v>
      </c>
      <c r="AC25" s="137" t="s">
        <v>985</v>
      </c>
    </row>
    <row r="26" spans="1:29" ht="96" x14ac:dyDescent="0.2">
      <c r="A26" s="113">
        <v>24</v>
      </c>
      <c r="B26" s="129">
        <v>4</v>
      </c>
      <c r="C26" s="130" t="str">
        <f>IF(COUNTIF(Components!$E$4:$E$1992,B26)&gt;0,INDEX(Components!$G$4:$G$992, MATCH(B26,Components!$E$4:$E$992, 0)),"Enter valid code to the left")</f>
        <v>Adult and non-formal education (ANFE)</v>
      </c>
      <c r="D26" s="129">
        <v>1</v>
      </c>
      <c r="E26" s="130" t="str">
        <f t="array" ref="E26">IF(COUNTIFS(Components!$F$4:$F$989,D26,Components!$B$4:$B$989,B26)&gt;0,INDEX(Components!$G$4:$G$989, MATCH(B26&amp;D26,Components!$B$4:$B$989&amp;Components!$F$4:$F$989,0),0),"Enter the component code on the left")</f>
        <v>expanding IFAE and post-IFAE programmes in all regions</v>
      </c>
      <c r="F26" s="129">
        <v>1</v>
      </c>
      <c r="G26" s="130" t="str">
        <f t="array" ref="G26">IF(COUNTIFS(Components!$H$4:$H$989,F26, Components!$C$4:$C$989,D26,Components!$B$4:$B$989,B26)&gt;0,INDEX(Components!$I$4:$I$989, MATCH(B26&amp;D26&amp;F26,Components!$B$4:$B$989&amp;Components!$C$4:$C$989&amp;Components!$H$4:$H$989,0),0),"")</f>
        <v>design and implement effective IFAE programmes</v>
      </c>
      <c r="H26" s="201" t="s">
        <v>778</v>
      </c>
      <c r="I26" s="138" t="s">
        <v>822</v>
      </c>
      <c r="J26" s="265" t="s">
        <v>895</v>
      </c>
      <c r="K26" s="265" t="s">
        <v>799</v>
      </c>
      <c r="L26" s="206"/>
      <c r="M26" s="206">
        <v>1</v>
      </c>
      <c r="N26" s="206">
        <v>1</v>
      </c>
      <c r="O26" s="206">
        <v>1</v>
      </c>
      <c r="P26" s="206">
        <v>1</v>
      </c>
      <c r="Q26" s="252">
        <f t="shared" si="0"/>
        <v>4</v>
      </c>
      <c r="R26" s="206">
        <v>164200</v>
      </c>
      <c r="S26" s="252">
        <f t="shared" si="4"/>
        <v>0</v>
      </c>
      <c r="T26" s="252">
        <f t="shared" si="5"/>
        <v>164200</v>
      </c>
      <c r="U26" s="252">
        <f t="shared" si="6"/>
        <v>164200</v>
      </c>
      <c r="V26" s="252">
        <f t="shared" si="7"/>
        <v>164200</v>
      </c>
      <c r="W26" s="252">
        <f t="shared" si="8"/>
        <v>164200</v>
      </c>
      <c r="X26" s="252">
        <f t="shared" si="9"/>
        <v>656800</v>
      </c>
      <c r="Y26" s="250" t="s">
        <v>635</v>
      </c>
      <c r="Z26" s="255" t="str">
        <f>IF(Y26&gt;0,INDEX(KPI!$B$2:$B$61, MATCH(Y26,KPI!$A$2:$A$61, 0)),"Enter KPI Reference No. to the left")</f>
        <v>Illiterate 15-60 year olds who have grauated from two-year IFAE course</v>
      </c>
      <c r="AA26" s="250" t="s">
        <v>1032</v>
      </c>
      <c r="AB26" s="213" t="s">
        <v>3350</v>
      </c>
      <c r="AC26" s="137" t="s">
        <v>986</v>
      </c>
    </row>
    <row r="27" spans="1:29" ht="48" x14ac:dyDescent="0.2">
      <c r="A27" s="120">
        <v>25</v>
      </c>
      <c r="B27" s="129">
        <v>4</v>
      </c>
      <c r="C27" s="130" t="str">
        <f>IF(COUNTIF(Components!$E$4:$E$1992,B27)&gt;0,INDEX(Components!$G$4:$G$992, MATCH(B27,Components!$E$4:$E$992, 0)),"Enter valid code to the left")</f>
        <v>Adult and non-formal education (ANFE)</v>
      </c>
      <c r="D27" s="129">
        <v>1</v>
      </c>
      <c r="E27" s="130" t="str">
        <f t="array" ref="E27">IF(COUNTIFS(Components!$F$4:$F$989,D27,Components!$B$4:$B$989,B27)&gt;0,INDEX(Components!$G$4:$G$989, MATCH(B27&amp;D27,Components!$B$4:$B$989&amp;Components!$F$4:$F$989,0),0),"Enter the component code on the left")</f>
        <v>expanding IFAE and post-IFAE programmes in all regions</v>
      </c>
      <c r="F27" s="129">
        <v>2</v>
      </c>
      <c r="G27" s="130" t="str">
        <f t="array" ref="G27">IF(COUNTIFS(Components!$H$4:$H$989,F27, Components!$C$4:$C$989,D27,Components!$B$4:$B$989,B27)&gt;0,INDEX(Components!$I$4:$I$989, MATCH(B27&amp;D27&amp;F27,Components!$B$4:$B$989&amp;Components!$C$4:$C$989&amp;Components!$H$4:$H$989,0),0),"")</f>
        <v>design and implement post-literacy programmes with community participation</v>
      </c>
      <c r="H27" s="138" t="s">
        <v>882</v>
      </c>
      <c r="I27" s="240" t="s">
        <v>823</v>
      </c>
      <c r="J27" s="265"/>
      <c r="K27" s="265"/>
      <c r="L27" s="206"/>
      <c r="M27" s="206"/>
      <c r="N27" s="206"/>
      <c r="O27" s="206"/>
      <c r="P27" s="206"/>
      <c r="Q27" s="252">
        <f t="shared" si="0"/>
        <v>0</v>
      </c>
      <c r="R27" s="268">
        <v>0</v>
      </c>
      <c r="S27" s="252">
        <f t="shared" si="4"/>
        <v>0</v>
      </c>
      <c r="T27" s="252">
        <f t="shared" si="5"/>
        <v>0</v>
      </c>
      <c r="U27" s="252">
        <f t="shared" si="6"/>
        <v>0</v>
      </c>
      <c r="V27" s="252">
        <f t="shared" si="7"/>
        <v>0</v>
      </c>
      <c r="W27" s="252">
        <f t="shared" si="8"/>
        <v>0</v>
      </c>
      <c r="X27" s="252">
        <f t="shared" si="9"/>
        <v>0</v>
      </c>
      <c r="Y27" s="250" t="s">
        <v>635</v>
      </c>
      <c r="Z27" s="255" t="str">
        <f>IF(Y27&gt;0,INDEX(KPI!$B$2:$B$61, MATCH(Y27,KPI!$A$2:$A$61, 0)),"Enter KPI Reference No. to the left")</f>
        <v>Illiterate 15-60 year olds who have grauated from two-year IFAE course</v>
      </c>
      <c r="AA27" s="250"/>
      <c r="AB27" s="213"/>
      <c r="AC27" s="213"/>
    </row>
    <row r="28" spans="1:29" ht="84" x14ac:dyDescent="0.2">
      <c r="A28" s="113">
        <v>26</v>
      </c>
      <c r="B28" s="129">
        <v>4</v>
      </c>
      <c r="C28" s="130" t="str">
        <f>IF(COUNTIF(Components!$E$4:$E$1992,B28)&gt;0,INDEX(Components!$G$4:$G$992, MATCH(B28,Components!$E$4:$E$992, 0)),"Enter valid code to the left")</f>
        <v>Adult and non-formal education (ANFE)</v>
      </c>
      <c r="D28" s="129">
        <v>1</v>
      </c>
      <c r="E28" s="130" t="str">
        <f t="array" ref="E28">IF(COUNTIFS(Components!$F$4:$F$989,D28,Components!$B$4:$B$989,B28)&gt;0,INDEX(Components!$G$4:$G$989, MATCH(B28&amp;D28,Components!$B$4:$B$989&amp;Components!$F$4:$F$989,0),0),"Enter the component code on the left")</f>
        <v>expanding IFAE and post-IFAE programmes in all regions</v>
      </c>
      <c r="F28" s="129">
        <v>2</v>
      </c>
      <c r="G28" s="130" t="str">
        <f t="array" ref="G28">IF(COUNTIFS(Components!$H$4:$H$989,F28, Components!$C$4:$C$989,D28,Components!$B$4:$B$989,B28)&gt;0,INDEX(Components!$I$4:$I$989, MATCH(B28&amp;D28&amp;F28,Components!$B$4:$B$989&amp;Components!$C$4:$C$989&amp;Components!$H$4:$H$989,0),0),"")</f>
        <v>design and implement post-literacy programmes with community participation</v>
      </c>
      <c r="H28" s="138" t="s">
        <v>882</v>
      </c>
      <c r="I28" s="138" t="s">
        <v>824</v>
      </c>
      <c r="J28" s="138" t="s">
        <v>896</v>
      </c>
      <c r="K28" s="138" t="s">
        <v>939</v>
      </c>
      <c r="L28" s="206">
        <v>1030</v>
      </c>
      <c r="M28" s="206">
        <v>3560</v>
      </c>
      <c r="N28" s="206">
        <v>4743</v>
      </c>
      <c r="O28" s="206">
        <v>3182</v>
      </c>
      <c r="P28" s="206">
        <v>3024</v>
      </c>
      <c r="Q28" s="252">
        <f t="shared" si="0"/>
        <v>15539</v>
      </c>
      <c r="R28" s="206">
        <v>33400</v>
      </c>
      <c r="S28" s="252">
        <f t="shared" si="4"/>
        <v>34402000</v>
      </c>
      <c r="T28" s="252">
        <f t="shared" si="5"/>
        <v>118904000</v>
      </c>
      <c r="U28" s="252">
        <f t="shared" si="6"/>
        <v>158416200</v>
      </c>
      <c r="V28" s="252">
        <f t="shared" si="7"/>
        <v>106278800</v>
      </c>
      <c r="W28" s="252">
        <f t="shared" si="8"/>
        <v>101001600</v>
      </c>
      <c r="X28" s="252">
        <f t="shared" si="9"/>
        <v>519002600</v>
      </c>
      <c r="Y28" s="250" t="s">
        <v>635</v>
      </c>
      <c r="Z28" s="255" t="str">
        <f>IF(Y28&gt;0,INDEX(KPI!$B$2:$B$61, MATCH(Y28,KPI!$A$2:$A$61, 0)),"Enter KPI Reference No. to the left")</f>
        <v>Illiterate 15-60 year olds who have grauated from two-year IFAE course</v>
      </c>
      <c r="AA28" s="250" t="s">
        <v>1032</v>
      </c>
      <c r="AB28" s="213" t="s">
        <v>769</v>
      </c>
      <c r="AC28" s="213" t="s">
        <v>987</v>
      </c>
    </row>
    <row r="29" spans="1:29" ht="48" x14ac:dyDescent="0.2">
      <c r="A29" s="120">
        <v>27</v>
      </c>
      <c r="B29" s="129">
        <v>4</v>
      </c>
      <c r="C29" s="130" t="str">
        <f>IF(COUNTIF(Components!$E$4:$E$1992,B29)&gt;0,INDEX(Components!$G$4:$G$992, MATCH(B29,Components!$E$4:$E$992, 0)),"Enter valid code to the left")</f>
        <v>Adult and non-formal education (ANFE)</v>
      </c>
      <c r="D29" s="129">
        <v>1</v>
      </c>
      <c r="E29" s="130" t="str">
        <f t="array" ref="E29">IF(COUNTIFS(Components!$F$4:$F$989,D29,Components!$B$4:$B$989,B29)&gt;0,INDEX(Components!$G$4:$G$989, MATCH(B29&amp;D29,Components!$B$4:$B$989&amp;Components!$F$4:$F$989,0),0),"Enter the component code on the left")</f>
        <v>expanding IFAE and post-IFAE programmes in all regions</v>
      </c>
      <c r="F29" s="129">
        <v>2</v>
      </c>
      <c r="G29" s="130" t="str">
        <f t="array" ref="G29">IF(COUNTIFS(Components!$H$4:$H$989,F29, Components!$C$4:$C$989,D29,Components!$B$4:$B$989,B29)&gt;0,INDEX(Components!$I$4:$I$989, MATCH(B29&amp;D29&amp;F29,Components!$B$4:$B$989&amp;Components!$C$4:$C$989&amp;Components!$H$4:$H$989,0),0),"")</f>
        <v>design and implement post-literacy programmes with community participation</v>
      </c>
      <c r="H29" s="138" t="s">
        <v>882</v>
      </c>
      <c r="I29" s="138" t="s">
        <v>825</v>
      </c>
      <c r="J29" s="138" t="s">
        <v>897</v>
      </c>
      <c r="K29" s="138" t="s">
        <v>940</v>
      </c>
      <c r="L29" s="206">
        <v>1</v>
      </c>
      <c r="M29" s="206"/>
      <c r="N29" s="206"/>
      <c r="O29" s="206"/>
      <c r="P29" s="206"/>
      <c r="Q29" s="252">
        <f t="shared" si="0"/>
        <v>1</v>
      </c>
      <c r="R29" s="206">
        <v>164200</v>
      </c>
      <c r="S29" s="252">
        <f t="shared" si="4"/>
        <v>164200</v>
      </c>
      <c r="T29" s="252">
        <f t="shared" si="5"/>
        <v>0</v>
      </c>
      <c r="U29" s="252">
        <f t="shared" si="6"/>
        <v>0</v>
      </c>
      <c r="V29" s="252">
        <f t="shared" si="7"/>
        <v>0</v>
      </c>
      <c r="W29" s="252">
        <f t="shared" si="8"/>
        <v>0</v>
      </c>
      <c r="X29" s="252">
        <f t="shared" si="9"/>
        <v>164200</v>
      </c>
      <c r="Y29" s="250" t="s">
        <v>635</v>
      </c>
      <c r="Z29" s="255" t="str">
        <f>IF(Y29&gt;0,INDEX(KPI!$B$2:$B$61, MATCH(Y29,KPI!$A$2:$A$61, 0)),"Enter KPI Reference No. to the left")</f>
        <v>Illiterate 15-60 year olds who have grauated from two-year IFAE course</v>
      </c>
      <c r="AA29" s="250" t="s">
        <v>3348</v>
      </c>
      <c r="AB29" s="213" t="s">
        <v>3350</v>
      </c>
      <c r="AC29" s="213" t="s">
        <v>988</v>
      </c>
    </row>
    <row r="30" spans="1:29" ht="48" x14ac:dyDescent="0.2">
      <c r="A30" s="113">
        <v>28</v>
      </c>
      <c r="B30" s="129">
        <v>4</v>
      </c>
      <c r="C30" s="130" t="str">
        <f>IF(COUNTIF(Components!$E$4:$E$1992,B30)&gt;0,INDEX(Components!$G$4:$G$992, MATCH(B30,Components!$E$4:$E$992, 0)),"Enter valid code to the left")</f>
        <v>Adult and non-formal education (ANFE)</v>
      </c>
      <c r="D30" s="129">
        <v>1</v>
      </c>
      <c r="E30" s="130" t="str">
        <f t="array" ref="E30">IF(COUNTIFS(Components!$F$4:$F$989,D30,Components!$B$4:$B$989,B30)&gt;0,INDEX(Components!$G$4:$G$989, MATCH(B30&amp;D30,Components!$B$4:$B$989&amp;Components!$F$4:$F$989,0),0),"Enter the component code on the left")</f>
        <v>expanding IFAE and post-IFAE programmes in all regions</v>
      </c>
      <c r="F30" s="129">
        <v>2</v>
      </c>
      <c r="G30" s="130" t="str">
        <f t="array" ref="G30">IF(COUNTIFS(Components!$H$4:$H$989,F30, Components!$C$4:$C$989,D30,Components!$B$4:$B$989,B30)&gt;0,INDEX(Components!$I$4:$I$989, MATCH(B30&amp;D30&amp;F30,Components!$B$4:$B$989&amp;Components!$C$4:$C$989&amp;Components!$H$4:$H$989,0),0),"")</f>
        <v>design and implement post-literacy programmes with community participation</v>
      </c>
      <c r="H30" s="138" t="s">
        <v>882</v>
      </c>
      <c r="I30" s="138" t="s">
        <v>826</v>
      </c>
      <c r="J30" s="138" t="s">
        <v>898</v>
      </c>
      <c r="K30" s="138" t="s">
        <v>941</v>
      </c>
      <c r="L30" s="206">
        <v>1</v>
      </c>
      <c r="M30" s="206"/>
      <c r="N30" s="206"/>
      <c r="O30" s="206"/>
      <c r="P30" s="206"/>
      <c r="Q30" s="252">
        <f t="shared" si="0"/>
        <v>1</v>
      </c>
      <c r="R30" s="206">
        <v>164200</v>
      </c>
      <c r="S30" s="252">
        <f t="shared" si="4"/>
        <v>164200</v>
      </c>
      <c r="T30" s="252">
        <f t="shared" si="5"/>
        <v>0</v>
      </c>
      <c r="U30" s="252">
        <f t="shared" si="6"/>
        <v>0</v>
      </c>
      <c r="V30" s="252">
        <f t="shared" si="7"/>
        <v>0</v>
      </c>
      <c r="W30" s="252">
        <f t="shared" si="8"/>
        <v>0</v>
      </c>
      <c r="X30" s="252">
        <f t="shared" si="9"/>
        <v>164200</v>
      </c>
      <c r="Y30" s="250" t="s">
        <v>635</v>
      </c>
      <c r="Z30" s="255" t="str">
        <f>IF(Y30&gt;0,INDEX(KPI!$B$2:$B$61, MATCH(Y30,KPI!$A$2:$A$61, 0)),"Enter KPI Reference No. to the left")</f>
        <v>Illiterate 15-60 year olds who have grauated from two-year IFAE course</v>
      </c>
      <c r="AA30" s="250" t="s">
        <v>3348</v>
      </c>
      <c r="AB30" s="213" t="s">
        <v>3350</v>
      </c>
      <c r="AC30" s="213" t="s">
        <v>989</v>
      </c>
    </row>
    <row r="31" spans="1:29" ht="48" x14ac:dyDescent="0.2">
      <c r="A31" s="120">
        <v>29</v>
      </c>
      <c r="B31" s="129">
        <v>4</v>
      </c>
      <c r="C31" s="130" t="str">
        <f>IF(COUNTIF(Components!$E$4:$E$1992,B31)&gt;0,INDEX(Components!$G$4:$G$992, MATCH(B31,Components!$E$4:$E$992, 0)),"Enter valid code to the left")</f>
        <v>Adult and non-formal education (ANFE)</v>
      </c>
      <c r="D31" s="129">
        <v>1</v>
      </c>
      <c r="E31" s="130" t="str">
        <f t="array" ref="E31">IF(COUNTIFS(Components!$F$4:$F$989,D31,Components!$B$4:$B$989,B31)&gt;0,INDEX(Components!$G$4:$G$989, MATCH(B31&amp;D31,Components!$B$4:$B$989&amp;Components!$F$4:$F$989,0),0),"Enter the component code on the left")</f>
        <v>expanding IFAE and post-IFAE programmes in all regions</v>
      </c>
      <c r="F31" s="129">
        <v>2</v>
      </c>
      <c r="G31" s="130" t="str">
        <f t="array" ref="G31">IF(COUNTIFS(Components!$H$4:$H$989,F31, Components!$C$4:$C$989,D31,Components!$B$4:$B$989,B31)&gt;0,INDEX(Components!$I$4:$I$989, MATCH(B31&amp;D31&amp;F31,Components!$B$4:$B$989&amp;Components!$C$4:$C$989&amp;Components!$H$4:$H$989,0),0),"")</f>
        <v>design and implement post-literacy programmes with community participation</v>
      </c>
      <c r="H31" s="138" t="s">
        <v>882</v>
      </c>
      <c r="I31" s="240" t="s">
        <v>827</v>
      </c>
      <c r="J31" s="265"/>
      <c r="K31" s="265"/>
      <c r="L31" s="206"/>
      <c r="M31" s="206"/>
      <c r="N31" s="206"/>
      <c r="O31" s="206"/>
      <c r="P31" s="206"/>
      <c r="Q31" s="252">
        <f t="shared" si="0"/>
        <v>0</v>
      </c>
      <c r="R31" s="206">
        <v>0</v>
      </c>
      <c r="S31" s="252">
        <f t="shared" si="4"/>
        <v>0</v>
      </c>
      <c r="T31" s="252">
        <f t="shared" si="5"/>
        <v>0</v>
      </c>
      <c r="U31" s="252">
        <f t="shared" si="6"/>
        <v>0</v>
      </c>
      <c r="V31" s="252">
        <f t="shared" si="7"/>
        <v>0</v>
      </c>
      <c r="W31" s="252">
        <f t="shared" si="8"/>
        <v>0</v>
      </c>
      <c r="X31" s="252">
        <f t="shared" si="9"/>
        <v>0</v>
      </c>
      <c r="Y31" s="250"/>
      <c r="Z31" s="255" t="str">
        <f>IF(Y31&gt;0,INDEX(KPI!$B$2:$B$61, MATCH(Y31,KPI!$A$2:$A$61, 0)),"Enter KPI Reference No. to the left")</f>
        <v>Enter KPI Reference No. to the left</v>
      </c>
      <c r="AA31" s="250"/>
      <c r="AB31" s="213"/>
      <c r="AC31" s="213"/>
    </row>
    <row r="32" spans="1:29" ht="48" x14ac:dyDescent="0.2">
      <c r="A32" s="113">
        <v>30</v>
      </c>
      <c r="B32" s="129">
        <v>4</v>
      </c>
      <c r="C32" s="130" t="str">
        <f>IF(COUNTIF(Components!$E$4:$E$1992,B32)&gt;0,INDEX(Components!$G$4:$G$992, MATCH(B32,Components!$E$4:$E$992, 0)),"Enter valid code to the left")</f>
        <v>Adult and non-formal education (ANFE)</v>
      </c>
      <c r="D32" s="129">
        <v>1</v>
      </c>
      <c r="E32" s="130" t="str">
        <f t="array" ref="E32">IF(COUNTIFS(Components!$F$4:$F$989,D32,Components!$B$4:$B$989,B32)&gt;0,INDEX(Components!$G$4:$G$989, MATCH(B32&amp;D32,Components!$B$4:$B$989&amp;Components!$F$4:$F$989,0),0),"Enter the component code on the left")</f>
        <v>expanding IFAE and post-IFAE programmes in all regions</v>
      </c>
      <c r="F32" s="129">
        <v>2</v>
      </c>
      <c r="G32" s="130" t="str">
        <f t="array" ref="G32">IF(COUNTIFS(Components!$H$4:$H$989,F32, Components!$C$4:$C$989,D32,Components!$B$4:$B$989,B32)&gt;0,INDEX(Components!$I$4:$I$989, MATCH(B32&amp;D32&amp;F32,Components!$B$4:$B$989&amp;Components!$C$4:$C$989&amp;Components!$H$4:$H$989,0),0),"")</f>
        <v>design and implement post-literacy programmes with community participation</v>
      </c>
      <c r="H32" s="138" t="s">
        <v>882</v>
      </c>
      <c r="I32" s="138" t="s">
        <v>828</v>
      </c>
      <c r="J32" s="138" t="s">
        <v>774</v>
      </c>
      <c r="K32" s="138" t="s">
        <v>775</v>
      </c>
      <c r="L32" s="206"/>
      <c r="M32" s="206">
        <v>1</v>
      </c>
      <c r="N32" s="206"/>
      <c r="O32" s="206"/>
      <c r="P32" s="206"/>
      <c r="Q32" s="252">
        <f t="shared" si="0"/>
        <v>1</v>
      </c>
      <c r="R32" s="206">
        <v>112000</v>
      </c>
      <c r="S32" s="252">
        <f t="shared" si="4"/>
        <v>0</v>
      </c>
      <c r="T32" s="252">
        <f t="shared" si="5"/>
        <v>112000</v>
      </c>
      <c r="U32" s="252">
        <f t="shared" si="6"/>
        <v>0</v>
      </c>
      <c r="V32" s="252">
        <f t="shared" si="7"/>
        <v>0</v>
      </c>
      <c r="W32" s="252">
        <f t="shared" si="8"/>
        <v>0</v>
      </c>
      <c r="X32" s="252">
        <f t="shared" si="9"/>
        <v>112000</v>
      </c>
      <c r="Y32" s="250" t="s">
        <v>635</v>
      </c>
      <c r="Z32" s="255" t="str">
        <f>IF(Y32&gt;0,INDEX(KPI!$B$2:$B$61, MATCH(Y32,KPI!$A$2:$A$61, 0)),"Enter KPI Reference No. to the left")</f>
        <v>Illiterate 15-60 year olds who have grauated from two-year IFAE course</v>
      </c>
      <c r="AA32" s="257" t="s">
        <v>3349</v>
      </c>
      <c r="AB32" s="213" t="s">
        <v>3350</v>
      </c>
      <c r="AC32" s="213" t="s">
        <v>989</v>
      </c>
    </row>
    <row r="33" spans="1:29" ht="48" x14ac:dyDescent="0.2">
      <c r="A33" s="120">
        <v>31</v>
      </c>
      <c r="B33" s="129">
        <v>4</v>
      </c>
      <c r="C33" s="130" t="str">
        <f>IF(COUNTIF(Components!$E$4:$E$1992,B33)&gt;0,INDEX(Components!$G$4:$G$992, MATCH(B33,Components!$E$4:$E$992, 0)),"Enter valid code to the left")</f>
        <v>Adult and non-formal education (ANFE)</v>
      </c>
      <c r="D33" s="129">
        <v>1</v>
      </c>
      <c r="E33" s="130" t="str">
        <f t="array" ref="E33">IF(COUNTIFS(Components!$F$4:$F$989,D33,Components!$B$4:$B$989,B33)&gt;0,INDEX(Components!$G$4:$G$989, MATCH(B33&amp;D33,Components!$B$4:$B$989&amp;Components!$F$4:$F$989,0),0),"Enter the component code on the left")</f>
        <v>expanding IFAE and post-IFAE programmes in all regions</v>
      </c>
      <c r="F33" s="129">
        <v>2</v>
      </c>
      <c r="G33" s="130" t="str">
        <f t="array" ref="G33">IF(COUNTIFS(Components!$H$4:$H$989,F33, Components!$C$4:$C$989,D33,Components!$B$4:$B$989,B33)&gt;0,INDEX(Components!$I$4:$I$989, MATCH(B33&amp;D33&amp;F33,Components!$B$4:$B$989&amp;Components!$C$4:$C$989&amp;Components!$H$4:$H$989,0),0),"")</f>
        <v>design and implement post-literacy programmes with community participation</v>
      </c>
      <c r="H33" s="138" t="s">
        <v>882</v>
      </c>
      <c r="I33" s="138" t="s">
        <v>829</v>
      </c>
      <c r="J33" s="138" t="s">
        <v>899</v>
      </c>
      <c r="K33" s="138" t="s">
        <v>776</v>
      </c>
      <c r="L33" s="206"/>
      <c r="M33" s="206">
        <v>1</v>
      </c>
      <c r="N33" s="206"/>
      <c r="O33" s="206"/>
      <c r="P33" s="206"/>
      <c r="Q33" s="252">
        <f t="shared" si="0"/>
        <v>1</v>
      </c>
      <c r="R33" s="206">
        <v>164200</v>
      </c>
      <c r="S33" s="252">
        <f t="shared" si="4"/>
        <v>0</v>
      </c>
      <c r="T33" s="252">
        <f t="shared" si="5"/>
        <v>164200</v>
      </c>
      <c r="U33" s="252">
        <f t="shared" si="6"/>
        <v>0</v>
      </c>
      <c r="V33" s="252">
        <f t="shared" si="7"/>
        <v>0</v>
      </c>
      <c r="W33" s="252">
        <f t="shared" si="8"/>
        <v>0</v>
      </c>
      <c r="X33" s="252">
        <f t="shared" si="9"/>
        <v>164200</v>
      </c>
      <c r="Y33" s="250" t="s">
        <v>635</v>
      </c>
      <c r="Z33" s="255" t="str">
        <f>IF(Y33&gt;0,INDEX(KPI!$B$2:$B$61, MATCH(Y33,KPI!$A$2:$A$61, 0)),"Enter KPI Reference No. to the left")</f>
        <v>Illiterate 15-60 year olds who have grauated from two-year IFAE course</v>
      </c>
      <c r="AA33" s="257" t="s">
        <v>3349</v>
      </c>
      <c r="AB33" s="213" t="s">
        <v>3350</v>
      </c>
      <c r="AC33" s="213" t="s">
        <v>989</v>
      </c>
    </row>
    <row r="34" spans="1:29" ht="72" x14ac:dyDescent="0.2">
      <c r="A34" s="113">
        <v>32</v>
      </c>
      <c r="B34" s="129">
        <v>4</v>
      </c>
      <c r="C34" s="130" t="str">
        <f>IF(COUNTIF(Components!$E$4:$E$1992,B34)&gt;0,INDEX(Components!$G$4:$G$992, MATCH(B34,Components!$E$4:$E$992, 0)),"Enter valid code to the left")</f>
        <v>Adult and non-formal education (ANFE)</v>
      </c>
      <c r="D34" s="129">
        <v>1</v>
      </c>
      <c r="E34" s="130" t="str">
        <f t="array" ref="E34">IF(COUNTIFS(Components!$F$4:$F$989,D34,Components!$B$4:$B$989,B34)&gt;0,INDEX(Components!$G$4:$G$989, MATCH(B34&amp;D34,Components!$B$4:$B$989&amp;Components!$F$4:$F$989,0),0),"Enter the component code on the left")</f>
        <v>expanding IFAE and post-IFAE programmes in all regions</v>
      </c>
      <c r="F34" s="129">
        <v>2</v>
      </c>
      <c r="G34" s="130" t="str">
        <f t="array" ref="G34">IF(COUNTIFS(Components!$H$4:$H$989,F34, Components!$C$4:$C$989,D34,Components!$B$4:$B$989,B34)&gt;0,INDEX(Components!$I$4:$I$989, MATCH(B34&amp;D34&amp;F34,Components!$B$4:$B$989&amp;Components!$C$4:$C$989&amp;Components!$H$4:$H$989,0),0),"")</f>
        <v>design and implement post-literacy programmes with community participation</v>
      </c>
      <c r="H34" s="138" t="s">
        <v>882</v>
      </c>
      <c r="I34" s="138" t="s">
        <v>830</v>
      </c>
      <c r="J34" s="138" t="s">
        <v>900</v>
      </c>
      <c r="K34" s="138" t="s">
        <v>942</v>
      </c>
      <c r="L34" s="206"/>
      <c r="M34" s="206">
        <v>88</v>
      </c>
      <c r="N34" s="206"/>
      <c r="O34" s="206"/>
      <c r="P34" s="206"/>
      <c r="Q34" s="252">
        <f>L34+M34+N34+O34+P34</f>
        <v>88</v>
      </c>
      <c r="R34" s="206">
        <v>0</v>
      </c>
      <c r="S34" s="252">
        <f t="shared" si="4"/>
        <v>0</v>
      </c>
      <c r="T34" s="252">
        <f t="shared" si="5"/>
        <v>0</v>
      </c>
      <c r="U34" s="252">
        <f t="shared" si="6"/>
        <v>0</v>
      </c>
      <c r="V34" s="252">
        <f t="shared" si="7"/>
        <v>0</v>
      </c>
      <c r="W34" s="252">
        <f t="shared" si="8"/>
        <v>0</v>
      </c>
      <c r="X34" s="252">
        <f t="shared" si="9"/>
        <v>0</v>
      </c>
      <c r="Y34" s="250" t="s">
        <v>635</v>
      </c>
      <c r="Z34" s="255" t="str">
        <f>IF(Y34&gt;0,INDEX(KPI!$B$2:$B$61, MATCH(Y34,KPI!$A$2:$A$61, 0)),"Enter KPI Reference No. to the left")</f>
        <v>Illiterate 15-60 year olds who have grauated from two-year IFAE course</v>
      </c>
      <c r="AA34" s="250" t="s">
        <v>1032</v>
      </c>
      <c r="AB34" s="213" t="s">
        <v>769</v>
      </c>
      <c r="AC34" s="206" t="s">
        <v>990</v>
      </c>
    </row>
    <row r="35" spans="1:29" ht="48" x14ac:dyDescent="0.2">
      <c r="A35" s="120">
        <v>33</v>
      </c>
      <c r="B35" s="129">
        <v>4</v>
      </c>
      <c r="C35" s="130" t="str">
        <f>IF(COUNTIF(Components!$E$4:$E$1992,B35)&gt;0,INDEX(Components!$G$4:$G$992, MATCH(B35,Components!$E$4:$E$992, 0)),"Enter valid code to the left")</f>
        <v>Adult and non-formal education (ANFE)</v>
      </c>
      <c r="D35" s="129">
        <v>1</v>
      </c>
      <c r="E35" s="130" t="str">
        <f t="array" ref="E35">IF(COUNTIFS(Components!$F$4:$F$989,D35,Components!$B$4:$B$989,B35)&gt;0,INDEX(Components!$G$4:$G$989, MATCH(B35&amp;D35,Components!$B$4:$B$989&amp;Components!$F$4:$F$989,0),0),"Enter the component code on the left")</f>
        <v>expanding IFAE and post-IFAE programmes in all regions</v>
      </c>
      <c r="F35" s="129">
        <v>2</v>
      </c>
      <c r="G35" s="130" t="str">
        <f t="array" ref="G35">IF(COUNTIFS(Components!$H$4:$H$989,F35, Components!$C$4:$C$989,D35,Components!$B$4:$B$989,B35)&gt;0,INDEX(Components!$I$4:$I$989, MATCH(B35&amp;D35&amp;F35,Components!$B$4:$B$989&amp;Components!$C$4:$C$989&amp;Components!$H$4:$H$989,0),0),"")</f>
        <v>design and implement post-literacy programmes with community participation</v>
      </c>
      <c r="H35" s="138" t="s">
        <v>882</v>
      </c>
      <c r="I35" s="138" t="s">
        <v>831</v>
      </c>
      <c r="J35" s="138" t="s">
        <v>901</v>
      </c>
      <c r="K35" s="138" t="s">
        <v>943</v>
      </c>
      <c r="L35" s="206"/>
      <c r="M35" s="206">
        <v>1422572</v>
      </c>
      <c r="N35" s="206">
        <v>1598160</v>
      </c>
      <c r="O35" s="206">
        <v>2675340</v>
      </c>
      <c r="P35" s="206">
        <v>3646372</v>
      </c>
      <c r="Q35" s="252">
        <f>L35+M35+N35+O35+P35</f>
        <v>9342444</v>
      </c>
      <c r="R35" s="206">
        <v>20</v>
      </c>
      <c r="S35" s="252">
        <f>L35*R35</f>
        <v>0</v>
      </c>
      <c r="T35" s="252">
        <f>M35*R35</f>
        <v>28451440</v>
      </c>
      <c r="U35" s="252">
        <f>R35*N35</f>
        <v>31963200</v>
      </c>
      <c r="V35" s="252">
        <f>O35*R35</f>
        <v>53506800</v>
      </c>
      <c r="W35" s="252">
        <f>R35*P35</f>
        <v>72927440</v>
      </c>
      <c r="X35" s="252">
        <f t="shared" si="9"/>
        <v>186848880</v>
      </c>
      <c r="Y35" s="250" t="s">
        <v>635</v>
      </c>
      <c r="Z35" s="255" t="str">
        <f>IF(Y35&gt;0,INDEX(KPI!$B$2:$B$61, MATCH(Y35,KPI!$A$2:$A$61, 0)),"Enter KPI Reference No. to the left")</f>
        <v>Illiterate 15-60 year olds who have grauated from two-year IFAE course</v>
      </c>
      <c r="AA35" s="250"/>
      <c r="AB35" s="213" t="s">
        <v>769</v>
      </c>
      <c r="AC35" s="206" t="s">
        <v>991</v>
      </c>
    </row>
    <row r="36" spans="1:29" ht="48" x14ac:dyDescent="0.2">
      <c r="A36" s="113">
        <v>34</v>
      </c>
      <c r="B36" s="129">
        <v>4</v>
      </c>
      <c r="C36" s="130" t="str">
        <f>IF(COUNTIF(Components!$E$4:$E$1992,B36)&gt;0,INDEX(Components!$G$4:$G$992, MATCH(B36,Components!$E$4:$E$992, 0)),"Enter valid code to the left")</f>
        <v>Adult and non-formal education (ANFE)</v>
      </c>
      <c r="D36" s="129">
        <v>1</v>
      </c>
      <c r="E36" s="130" t="str">
        <f t="array" ref="E36">IF(COUNTIFS(Components!$F$4:$F$989,D36,Components!$B$4:$B$989,B36)&gt;0,INDEX(Components!$G$4:$G$989, MATCH(B36&amp;D36,Components!$B$4:$B$989&amp;Components!$F$4:$F$989,0),0),"Enter the component code on the left")</f>
        <v>expanding IFAE and post-IFAE programmes in all regions</v>
      </c>
      <c r="F36" s="129">
        <v>2</v>
      </c>
      <c r="G36" s="130" t="str">
        <f t="array" ref="G36">IF(COUNTIFS(Components!$H$4:$H$989,F36, Components!$C$4:$C$989,D36,Components!$B$4:$B$989,B36)&gt;0,INDEX(Components!$I$4:$I$989, MATCH(B36&amp;D36&amp;F36,Components!$B$4:$B$989&amp;Components!$C$4:$C$989&amp;Components!$H$4:$H$989,0),0),"")</f>
        <v>design and implement post-literacy programmes with community participation</v>
      </c>
      <c r="H36" s="138" t="s">
        <v>882</v>
      </c>
      <c r="I36" s="138" t="s">
        <v>832</v>
      </c>
      <c r="J36" s="138" t="s">
        <v>902</v>
      </c>
      <c r="K36" s="138" t="s">
        <v>944</v>
      </c>
      <c r="L36" s="206"/>
      <c r="M36" s="206">
        <v>15695</v>
      </c>
      <c r="N36" s="206">
        <v>17757</v>
      </c>
      <c r="O36" s="206">
        <v>29726</v>
      </c>
      <c r="P36" s="206"/>
      <c r="Q36" s="252">
        <f>L36+M36+N36+O36+P36</f>
        <v>63178</v>
      </c>
      <c r="R36" s="206">
        <v>25</v>
      </c>
      <c r="S36" s="252">
        <f>L36*R36</f>
        <v>0</v>
      </c>
      <c r="T36" s="252">
        <f>M36*R36</f>
        <v>392375</v>
      </c>
      <c r="U36" s="252">
        <f>R36*N36</f>
        <v>443925</v>
      </c>
      <c r="V36" s="252">
        <f>O36*R36</f>
        <v>743150</v>
      </c>
      <c r="W36" s="252"/>
      <c r="X36" s="252">
        <f>S36+T36+U36+V36+W36</f>
        <v>1579450</v>
      </c>
      <c r="Y36" s="250" t="s">
        <v>635</v>
      </c>
      <c r="Z36" s="255" t="str">
        <f>IF(Y36&gt;0,INDEX(KPI!$B$2:$B$61, MATCH(Y36,KPI!$A$2:$A$61, 0)),"Enter KPI Reference No. to the left")</f>
        <v>Illiterate 15-60 year olds who have grauated from two-year IFAE course</v>
      </c>
      <c r="AA36" s="250"/>
      <c r="AB36" s="213" t="s">
        <v>769</v>
      </c>
      <c r="AC36" s="206" t="s">
        <v>992</v>
      </c>
    </row>
    <row r="37" spans="1:29" ht="48" x14ac:dyDescent="0.2">
      <c r="A37" s="120">
        <v>35</v>
      </c>
      <c r="B37" s="129">
        <v>4</v>
      </c>
      <c r="C37" s="130" t="str">
        <f>IF(COUNTIF(Components!$E$4:$E$1992,B37)&gt;0,INDEX(Components!$G$4:$G$992, MATCH(B37,Components!$E$4:$E$992, 0)),"Enter valid code to the left")</f>
        <v>Adult and non-formal education (ANFE)</v>
      </c>
      <c r="D37" s="129">
        <v>1</v>
      </c>
      <c r="E37" s="130" t="str">
        <f t="array" ref="E37">IF(COUNTIFS(Components!$F$4:$F$989,D37,Components!$B$4:$B$989,B37)&gt;0,INDEX(Components!$G$4:$G$989, MATCH(B37&amp;D37,Components!$B$4:$B$989&amp;Components!$F$4:$F$989,0),0),"Enter the component code on the left")</f>
        <v>expanding IFAE and post-IFAE programmes in all regions</v>
      </c>
      <c r="F37" s="129">
        <v>2</v>
      </c>
      <c r="G37" s="130" t="str">
        <f t="array" ref="G37">IF(COUNTIFS(Components!$H$4:$H$989,F37, Components!$C$4:$C$989,D37,Components!$B$4:$B$989,B37)&gt;0,INDEX(Components!$I$4:$I$989, MATCH(B37&amp;D37&amp;F37,Components!$B$4:$B$989&amp;Components!$C$4:$C$989&amp;Components!$H$4:$H$989,0),0),"")</f>
        <v>design and implement post-literacy programmes with community participation</v>
      </c>
      <c r="H37" s="138" t="s">
        <v>882</v>
      </c>
      <c r="I37" s="138" t="s">
        <v>833</v>
      </c>
      <c r="J37" s="138" t="s">
        <v>903</v>
      </c>
      <c r="K37" s="138" t="s">
        <v>945</v>
      </c>
      <c r="L37" s="206"/>
      <c r="M37" s="206">
        <v>1438267</v>
      </c>
      <c r="N37" s="206">
        <v>1615917</v>
      </c>
      <c r="O37" s="206">
        <v>2705066</v>
      </c>
      <c r="P37" s="206">
        <v>3646372</v>
      </c>
      <c r="Q37" s="252">
        <f>L37+M37+N37+O37+P37</f>
        <v>9405622</v>
      </c>
      <c r="R37" s="206">
        <v>0.25</v>
      </c>
      <c r="S37" s="252">
        <f>R37*L37</f>
        <v>0</v>
      </c>
      <c r="T37" s="252">
        <f>M37*R37</f>
        <v>359566.75</v>
      </c>
      <c r="U37" s="252">
        <f>N37*R37</f>
        <v>403979.25</v>
      </c>
      <c r="V37" s="252">
        <f>O37*R37</f>
        <v>676266.5</v>
      </c>
      <c r="W37" s="252">
        <f>R37*P37</f>
        <v>911593</v>
      </c>
      <c r="X37" s="252">
        <f>S37+T37+U37+V37+W37</f>
        <v>2351405.5</v>
      </c>
      <c r="Y37" s="250" t="s">
        <v>635</v>
      </c>
      <c r="Z37" s="255" t="str">
        <f>IF(Y37&gt;0,INDEX(KPI!$B$2:$B$61, MATCH(Y37,KPI!$A$2:$A$61, 0)),"Enter KPI Reference No. to the left")</f>
        <v>Illiterate 15-60 year olds who have grauated from two-year IFAE course</v>
      </c>
      <c r="AA37" s="250"/>
      <c r="AB37" s="213" t="s">
        <v>769</v>
      </c>
      <c r="AC37" s="267"/>
    </row>
    <row r="38" spans="1:29" ht="72" x14ac:dyDescent="0.2">
      <c r="A38" s="113">
        <v>36</v>
      </c>
      <c r="B38" s="129">
        <v>4</v>
      </c>
      <c r="C38" s="130" t="str">
        <f>IF(COUNTIF(Components!$E$4:$E$1992,B38)&gt;0,INDEX(Components!$G$4:$G$992, MATCH(B38,Components!$E$4:$E$992, 0)),"Enter valid code to the left")</f>
        <v>Adult and non-formal education (ANFE)</v>
      </c>
      <c r="D38" s="129">
        <v>1</v>
      </c>
      <c r="E38" s="130" t="str">
        <f t="array" ref="E38">IF(COUNTIFS(Components!$F$4:$F$989,D38,Components!$B$4:$B$989,B38)&gt;0,INDEX(Components!$G$4:$G$989, MATCH(B38&amp;D38,Components!$B$4:$B$989&amp;Components!$F$4:$F$989,0),0),"Enter the component code on the left")</f>
        <v>expanding IFAE and post-IFAE programmes in all regions</v>
      </c>
      <c r="F38" s="129">
        <v>2</v>
      </c>
      <c r="G38" s="130" t="str">
        <f t="array" ref="G38">IF(COUNTIFS(Components!$H$4:$H$989,F38, Components!$C$4:$C$989,D38,Components!$B$4:$B$989,B38)&gt;0,INDEX(Components!$I$4:$I$989, MATCH(B38&amp;D38&amp;F38,Components!$B$4:$B$989&amp;Components!$C$4:$C$989&amp;Components!$H$4:$H$989,0),0),"")</f>
        <v>design and implement post-literacy programmes with community participation</v>
      </c>
      <c r="H38" s="138" t="s">
        <v>882</v>
      </c>
      <c r="I38" s="138" t="s">
        <v>834</v>
      </c>
      <c r="J38" s="138" t="s">
        <v>904</v>
      </c>
      <c r="K38" s="138" t="s">
        <v>946</v>
      </c>
      <c r="L38" s="206"/>
      <c r="M38" s="206"/>
      <c r="N38" s="206">
        <v>11</v>
      </c>
      <c r="O38" s="206">
        <v>22</v>
      </c>
      <c r="P38" s="206">
        <v>11</v>
      </c>
      <c r="Q38" s="252">
        <f>L38+M38+N38+O38+P38</f>
        <v>44</v>
      </c>
      <c r="R38" s="206">
        <v>30000</v>
      </c>
      <c r="S38" s="252">
        <f>R38*L38</f>
        <v>0</v>
      </c>
      <c r="T38" s="252">
        <f>M38*R38</f>
        <v>0</v>
      </c>
      <c r="U38" s="252">
        <f>N38*R38</f>
        <v>330000</v>
      </c>
      <c r="V38" s="252">
        <f>R38*O38</f>
        <v>660000</v>
      </c>
      <c r="W38" s="252">
        <f>R38*P38</f>
        <v>330000</v>
      </c>
      <c r="X38" s="252">
        <f>S38+T38+U38+V38+W38</f>
        <v>1320000</v>
      </c>
      <c r="Y38" s="250" t="s">
        <v>635</v>
      </c>
      <c r="Z38" s="255" t="str">
        <f>IF(Y38&gt;0,INDEX(KPI!$B$2:$B$61, MATCH(Y38,KPI!$A$2:$A$61, 0)),"Enter KPI Reference No. to the left")</f>
        <v>Illiterate 15-60 year olds who have grauated from two-year IFAE course</v>
      </c>
      <c r="AA38" s="250" t="s">
        <v>1032</v>
      </c>
      <c r="AB38" s="213" t="s">
        <v>769</v>
      </c>
      <c r="AC38" s="206" t="s">
        <v>993</v>
      </c>
    </row>
    <row r="39" spans="1:29" ht="60" x14ac:dyDescent="0.2">
      <c r="A39" s="120">
        <v>37</v>
      </c>
      <c r="B39" s="129">
        <v>4</v>
      </c>
      <c r="C39" s="130" t="str">
        <f>IF(COUNTIF(Components!$E$4:$E$1992,B39)&gt;0,INDEX(Components!$G$4:$G$992, MATCH(B39,Components!$E$4:$E$992, 0)),"Enter valid code to the left")</f>
        <v>Adult and non-formal education (ANFE)</v>
      </c>
      <c r="D39" s="129">
        <v>1</v>
      </c>
      <c r="E39" s="130" t="str">
        <f t="array" ref="E39">IF(COUNTIFS(Components!$F$4:$F$989,D39,Components!$B$4:$B$989,B39)&gt;0,INDEX(Components!$G$4:$G$989, MATCH(B39&amp;D39,Components!$B$4:$B$989&amp;Components!$F$4:$F$989,0),0),"Enter the component code on the left")</f>
        <v>expanding IFAE and post-IFAE programmes in all regions</v>
      </c>
      <c r="F39" s="129">
        <v>2</v>
      </c>
      <c r="G39" s="130" t="str">
        <f t="array" ref="G39">IF(COUNTIFS(Components!$H$4:$H$989,F39, Components!$C$4:$C$989,D39,Components!$B$4:$B$989,B39)&gt;0,INDEX(Components!$I$4:$I$989, MATCH(B39&amp;D39&amp;F39,Components!$B$4:$B$989&amp;Components!$C$4:$C$989&amp;Components!$H$4:$H$989,0),0),"")</f>
        <v>design and implement post-literacy programmes with community participation</v>
      </c>
      <c r="H39" s="138" t="s">
        <v>882</v>
      </c>
      <c r="I39" s="138" t="s">
        <v>835</v>
      </c>
      <c r="J39" s="265" t="s">
        <v>905</v>
      </c>
      <c r="K39" s="265" t="s">
        <v>947</v>
      </c>
      <c r="L39" s="206"/>
      <c r="M39" s="206"/>
      <c r="N39" s="206">
        <v>76695</v>
      </c>
      <c r="O39" s="206">
        <v>153390</v>
      </c>
      <c r="P39" s="206">
        <v>76695</v>
      </c>
      <c r="Q39" s="252">
        <f t="shared" si="0"/>
        <v>306780</v>
      </c>
      <c r="R39" s="206">
        <v>25</v>
      </c>
      <c r="S39" s="252">
        <f t="shared" si="4"/>
        <v>0</v>
      </c>
      <c r="T39" s="252">
        <f t="shared" si="5"/>
        <v>0</v>
      </c>
      <c r="U39" s="252">
        <f t="shared" si="6"/>
        <v>1917375</v>
      </c>
      <c r="V39" s="252">
        <f t="shared" si="7"/>
        <v>3834750</v>
      </c>
      <c r="W39" s="252">
        <f t="shared" si="8"/>
        <v>1917375</v>
      </c>
      <c r="X39" s="252">
        <f>S39+T39+U39+V39+W39</f>
        <v>7669500</v>
      </c>
      <c r="Y39" s="250" t="s">
        <v>635</v>
      </c>
      <c r="Z39" s="255" t="str">
        <f>IF(Y39&gt;0,INDEX(KPI!$B$2:$B$61, MATCH(Y39,KPI!$A$2:$A$61, 0)),"Enter KPI Reference No. to the left")</f>
        <v>Illiterate 15-60 year olds who have grauated from two-year IFAE course</v>
      </c>
      <c r="AA39" s="250" t="s">
        <v>1032</v>
      </c>
      <c r="AB39" s="213" t="s">
        <v>769</v>
      </c>
      <c r="AC39" s="206" t="s">
        <v>994</v>
      </c>
    </row>
    <row r="40" spans="1:29" ht="60" x14ac:dyDescent="0.2">
      <c r="A40" s="113">
        <v>38</v>
      </c>
      <c r="B40" s="129">
        <v>4</v>
      </c>
      <c r="C40" s="130" t="str">
        <f>IF(COUNTIF(Components!$E$4:$E$1992,B40)&gt;0,INDEX(Components!$G$4:$G$992, MATCH(B40,Components!$E$4:$E$992, 0)),"Enter valid code to the left")</f>
        <v>Adult and non-formal education (ANFE)</v>
      </c>
      <c r="D40" s="129">
        <v>1</v>
      </c>
      <c r="E40" s="130" t="str">
        <f t="array" ref="E40">IF(COUNTIFS(Components!$F$4:$F$989,D40,Components!$B$4:$B$989,B40)&gt;0,INDEX(Components!$G$4:$G$989, MATCH(B40&amp;D40,Components!$B$4:$B$989&amp;Components!$F$4:$F$989,0),0),"Enter the component code on the left")</f>
        <v>expanding IFAE and post-IFAE programmes in all regions</v>
      </c>
      <c r="F40" s="129">
        <v>2</v>
      </c>
      <c r="G40" s="130" t="str">
        <f t="array" ref="G40">IF(COUNTIFS(Components!$H$4:$H$989,F40, Components!$C$4:$C$989,D40,Components!$B$4:$B$989,B40)&gt;0,INDEX(Components!$I$4:$I$989, MATCH(B40&amp;D40&amp;F40,Components!$B$4:$B$989&amp;Components!$C$4:$C$989&amp;Components!$H$4:$H$989,0),0),"")</f>
        <v>design and implement post-literacy programmes with community participation</v>
      </c>
      <c r="H40" s="138" t="s">
        <v>882</v>
      </c>
      <c r="I40" s="240" t="s">
        <v>836</v>
      </c>
      <c r="J40" s="138" t="s">
        <v>906</v>
      </c>
      <c r="K40" s="138" t="s">
        <v>948</v>
      </c>
      <c r="L40" s="206"/>
      <c r="M40" s="206"/>
      <c r="N40" s="206">
        <v>1</v>
      </c>
      <c r="O40" s="206"/>
      <c r="P40" s="206"/>
      <c r="Q40" s="252">
        <f t="shared" si="0"/>
        <v>1</v>
      </c>
      <c r="R40" s="206">
        <v>164200</v>
      </c>
      <c r="S40" s="252">
        <f t="shared" si="4"/>
        <v>0</v>
      </c>
      <c r="T40" s="252">
        <f t="shared" si="5"/>
        <v>0</v>
      </c>
      <c r="U40" s="252">
        <f t="shared" si="6"/>
        <v>164200</v>
      </c>
      <c r="V40" s="252">
        <f t="shared" si="7"/>
        <v>0</v>
      </c>
      <c r="W40" s="252">
        <f t="shared" si="8"/>
        <v>0</v>
      </c>
      <c r="X40" s="252">
        <f t="shared" si="9"/>
        <v>164200</v>
      </c>
      <c r="Y40" s="250" t="s">
        <v>635</v>
      </c>
      <c r="Z40" s="255" t="str">
        <f>IF(Y40&gt;0,INDEX(KPI!$B$2:$B$61, MATCH(Y40,KPI!$A$2:$A$61, 0)),"Enter KPI Reference No. to the left")</f>
        <v>Illiterate 15-60 year olds who have grauated from two-year IFAE course</v>
      </c>
      <c r="AA40" s="250" t="s">
        <v>3348</v>
      </c>
      <c r="AB40" s="213" t="s">
        <v>3350</v>
      </c>
      <c r="AC40" s="213" t="s">
        <v>988</v>
      </c>
    </row>
    <row r="41" spans="1:29" ht="60" x14ac:dyDescent="0.2">
      <c r="A41" s="120">
        <v>39</v>
      </c>
      <c r="B41" s="129">
        <v>4</v>
      </c>
      <c r="C41" s="130" t="str">
        <f>IF(COUNTIF(Components!$E$4:$E$1992,B41)&gt;0,INDEX(Components!$G$4:$G$992, MATCH(B41,Components!$E$4:$E$992, 0)),"Enter valid code to the left")</f>
        <v>Adult and non-formal education (ANFE)</v>
      </c>
      <c r="D41" s="129">
        <v>1</v>
      </c>
      <c r="E41" s="130"/>
      <c r="F41" s="129">
        <v>2</v>
      </c>
      <c r="G41" s="130" t="str">
        <f t="array" ref="G41">IF(COUNTIFS(Components!$H$4:$H$989,F41, Components!$C$4:$C$989,D41,Components!$B$4:$B$989,B41)&gt;0,INDEX(Components!$I$4:$I$989, MATCH(B41&amp;D41&amp;F41,Components!$B$4:$B$989&amp;Components!$C$4:$C$989&amp;Components!$H$4:$H$989,0),0),"")</f>
        <v>design and implement post-literacy programmes with community participation</v>
      </c>
      <c r="H41" s="138" t="s">
        <v>882</v>
      </c>
      <c r="I41" s="138" t="s">
        <v>837</v>
      </c>
      <c r="J41" s="138" t="s">
        <v>906</v>
      </c>
      <c r="K41" s="138" t="s">
        <v>796</v>
      </c>
      <c r="L41" s="206"/>
      <c r="M41" s="206"/>
      <c r="N41" s="206">
        <v>6500</v>
      </c>
      <c r="O41" s="206"/>
      <c r="P41" s="206"/>
      <c r="Q41" s="252">
        <f t="shared" si="0"/>
        <v>6500</v>
      </c>
      <c r="R41" s="206">
        <v>25</v>
      </c>
      <c r="S41" s="252">
        <f>R41*L41</f>
        <v>0</v>
      </c>
      <c r="T41" s="252">
        <f>R41*M41</f>
        <v>0</v>
      </c>
      <c r="U41" s="252">
        <f>R41*N41</f>
        <v>162500</v>
      </c>
      <c r="V41" s="252">
        <f>R41*O41</f>
        <v>0</v>
      </c>
      <c r="W41" s="252">
        <f>R41*P41</f>
        <v>0</v>
      </c>
      <c r="X41" s="252">
        <f>S41+T41+U41+V41+W41</f>
        <v>162500</v>
      </c>
      <c r="Y41" s="250" t="s">
        <v>635</v>
      </c>
      <c r="Z41" s="255" t="str">
        <f>IF(Y41&gt;0,INDEX(KPI!$B$2:$B$61, MATCH(Y41,KPI!$A$2:$A$61, 0)),"Enter KPI Reference No. to the left")</f>
        <v>Illiterate 15-60 year olds who have grauated from two-year IFAE course</v>
      </c>
      <c r="AA41" s="250" t="s">
        <v>1032</v>
      </c>
      <c r="AB41" s="213" t="s">
        <v>3350</v>
      </c>
      <c r="AC41" s="213"/>
    </row>
    <row r="42" spans="1:29" ht="48" x14ac:dyDescent="0.2">
      <c r="A42" s="113">
        <v>40</v>
      </c>
      <c r="B42" s="129">
        <v>4</v>
      </c>
      <c r="C42" s="130" t="str">
        <f>IF(COUNTIF(Components!$E$4:$E$1992,B42)&gt;0,INDEX(Components!$G$4:$G$992, MATCH(B42,Components!$E$4:$E$992, 0)),"Enter valid code to the left")</f>
        <v>Adult and non-formal education (ANFE)</v>
      </c>
      <c r="D42" s="129">
        <v>1</v>
      </c>
      <c r="E42" s="130" t="str">
        <f t="array" ref="E42">IF(COUNTIFS(Components!$F$4:$F$989,D42,Components!$B$4:$B$989,B42)&gt;0,INDEX(Components!$G$4:$G$989, MATCH(B42&amp;D42,Components!$B$4:$B$989&amp;Components!$F$4:$F$989,0),0),"Enter the component code on the left")</f>
        <v>expanding IFAE and post-IFAE programmes in all regions</v>
      </c>
      <c r="F42" s="129">
        <v>2</v>
      </c>
      <c r="G42" s="130" t="str">
        <f t="array" ref="G42">IF(COUNTIFS(Components!$H$4:$H$989,F42, Components!$C$4:$C$989,D42,Components!$B$4:$B$989,B42)&gt;0,INDEX(Components!$I$4:$I$989, MATCH(B42&amp;D42&amp;F42,Components!$B$4:$B$989&amp;Components!$C$4:$C$989&amp;Components!$H$4:$H$989,0),0),"")</f>
        <v>design and implement post-literacy programmes with community participation</v>
      </c>
      <c r="H42" s="138" t="s">
        <v>882</v>
      </c>
      <c r="I42" s="240" t="s">
        <v>838</v>
      </c>
      <c r="J42" s="138" t="s">
        <v>797</v>
      </c>
      <c r="K42" s="138" t="s">
        <v>798</v>
      </c>
      <c r="L42" s="206"/>
      <c r="M42" s="206">
        <v>5000</v>
      </c>
      <c r="N42" s="206"/>
      <c r="O42" s="206"/>
      <c r="P42" s="206"/>
      <c r="Q42" s="252">
        <f>L42+M42+N42+O42+P42</f>
        <v>5000</v>
      </c>
      <c r="R42" s="268">
        <v>25</v>
      </c>
      <c r="S42" s="252">
        <f>R42*L42</f>
        <v>0</v>
      </c>
      <c r="T42" s="252">
        <f>R42*M42</f>
        <v>125000</v>
      </c>
      <c r="U42" s="252">
        <f>N42*R42</f>
        <v>0</v>
      </c>
      <c r="V42" s="252">
        <f>O42*R42</f>
        <v>0</v>
      </c>
      <c r="W42" s="252">
        <f>P42*R42</f>
        <v>0</v>
      </c>
      <c r="X42" s="252">
        <f>S42+T42+U42+V42+W42</f>
        <v>125000</v>
      </c>
      <c r="Y42" s="250" t="s">
        <v>635</v>
      </c>
      <c r="Z42" s="255" t="str">
        <f>IF(Y42&gt;0,INDEX(KPI!$B$2:$B$61, MATCH(Y42,KPI!$A$2:$A$61, 0)),"Enter KPI Reference No. to the left")</f>
        <v>Illiterate 15-60 year olds who have grauated from two-year IFAE course</v>
      </c>
      <c r="AA42" s="250" t="s">
        <v>1032</v>
      </c>
      <c r="AB42" s="213" t="s">
        <v>3350</v>
      </c>
      <c r="AC42" s="213"/>
    </row>
    <row r="43" spans="1:29" ht="48" x14ac:dyDescent="0.2">
      <c r="A43" s="120">
        <v>41</v>
      </c>
      <c r="B43" s="129">
        <v>4</v>
      </c>
      <c r="C43" s="130" t="str">
        <f>IF(COUNTIF(Components!$E$4:$E$1992,B43)&gt;0,INDEX(Components!$G$4:$G$992, MATCH(B43,Components!$E$4:$E$992, 0)),"Enter valid code to the left")</f>
        <v>Adult and non-formal education (ANFE)</v>
      </c>
      <c r="D43" s="129">
        <v>2</v>
      </c>
      <c r="E43" s="130" t="str">
        <f t="array" ref="E43">IF(COUNTIFS(Components!$F$4:$F$989,D43,Components!$B$4:$B$989,B43)&gt;0,INDEX(Components!$G$4:$G$989, MATCH(B43&amp;D43,Components!$B$4:$B$989&amp;Components!$F$4:$F$989,0),0),"Enter the component code on the left")</f>
        <v>improving female participation in IFAE and post-IFAE programmes</v>
      </c>
      <c r="F43" s="129"/>
      <c r="G43" s="130" t="str">
        <f t="array" ref="G43">IF(COUNTIFS(Components!$H$4:$H$989,F43, Components!$C$4:$C$989,D43,Components!$B$4:$B$989,B43)&gt;0,INDEX(Components!$I$4:$I$989, MATCH(B43&amp;D43&amp;F43,Components!$B$4:$B$989&amp;Components!$C$4:$C$989&amp;Components!$H$4:$H$989,0),0),"")</f>
        <v/>
      </c>
      <c r="H43" s="138" t="s">
        <v>883</v>
      </c>
      <c r="I43" s="240" t="s">
        <v>839</v>
      </c>
      <c r="J43" s="265"/>
      <c r="K43" s="265"/>
      <c r="L43" s="206"/>
      <c r="M43" s="206"/>
      <c r="N43" s="206"/>
      <c r="O43" s="206"/>
      <c r="P43" s="206"/>
      <c r="Q43" s="252"/>
      <c r="R43" s="268"/>
      <c r="S43" s="252"/>
      <c r="T43" s="252"/>
      <c r="U43" s="252"/>
      <c r="V43" s="252"/>
      <c r="W43" s="252"/>
      <c r="X43" s="252">
        <f>S43+T43+U43+V43+W43</f>
        <v>0</v>
      </c>
      <c r="Y43" s="250"/>
      <c r="Z43" s="255"/>
      <c r="AA43" s="250"/>
      <c r="AB43" s="213"/>
      <c r="AC43" s="213"/>
    </row>
    <row r="44" spans="1:29" ht="48" x14ac:dyDescent="0.2">
      <c r="A44" s="113">
        <v>42</v>
      </c>
      <c r="B44" s="129">
        <v>4</v>
      </c>
      <c r="C44" s="130" t="str">
        <f>IF(COUNTIF(Components!$E$4:$E$1992,B44)&gt;0,INDEX(Components!$G$4:$G$992, MATCH(B44,Components!$E$4:$E$992, 0)),"Enter valid code to the left")</f>
        <v>Adult and non-formal education (ANFE)</v>
      </c>
      <c r="D44" s="129">
        <v>2</v>
      </c>
      <c r="E44" s="130" t="str">
        <f t="array" ref="E44">IF(COUNTIFS(Components!$F$4:$F$989,D44,Components!$B$4:$B$989,B44)&gt;0,INDEX(Components!$G$4:$G$989, MATCH(B44&amp;D44,Components!$B$4:$B$989&amp;Components!$F$4:$F$989,0),0),"Enter the component code on the left")</f>
        <v>improving female participation in IFAE and post-IFAE programmes</v>
      </c>
      <c r="F44" s="129"/>
      <c r="G44" s="130" t="str">
        <f t="array" ref="G44">IF(COUNTIFS(Components!$H$4:$H$989,F44, Components!$C$4:$C$989,D44,Components!$B$4:$B$989,B44)&gt;0,INDEX(Components!$I$4:$I$989, MATCH(B44&amp;D44&amp;F44,Components!$B$4:$B$989&amp;Components!$C$4:$C$989&amp;Components!$H$4:$H$989,0),0),"")</f>
        <v/>
      </c>
      <c r="H44" s="265" t="s">
        <v>883</v>
      </c>
      <c r="I44" s="138" t="s">
        <v>840</v>
      </c>
      <c r="J44" s="138" t="s">
        <v>779</v>
      </c>
      <c r="K44" s="138" t="s">
        <v>949</v>
      </c>
      <c r="L44" s="206"/>
      <c r="M44" s="206">
        <v>1</v>
      </c>
      <c r="N44" s="206"/>
      <c r="O44" s="206"/>
      <c r="P44" s="206"/>
      <c r="Q44" s="252">
        <f>L44+M44+N44+O44+P44</f>
        <v>1</v>
      </c>
      <c r="R44" s="206">
        <v>164200</v>
      </c>
      <c r="S44" s="252">
        <f>R44*L44</f>
        <v>0</v>
      </c>
      <c r="T44" s="252">
        <f>M44*R44</f>
        <v>164200</v>
      </c>
      <c r="U44" s="252">
        <f>N44*R44</f>
        <v>0</v>
      </c>
      <c r="V44" s="252">
        <f>O44*R44</f>
        <v>0</v>
      </c>
      <c r="W44" s="252">
        <f>R44*P44</f>
        <v>0</v>
      </c>
      <c r="X44" s="252">
        <f>S44+T44+U44+V44+W44</f>
        <v>164200</v>
      </c>
      <c r="Y44" s="250" t="s">
        <v>657</v>
      </c>
      <c r="Z44" s="255" t="str">
        <f>IF(Y44&gt;0,INDEX(KPI!$B$2:$B$61, MATCH(Y44,KPI!$A$2:$A$61, 0)),"Enter KPI Reference No. to the left")</f>
        <v>Females as a share of IFAE (2-year) programme graduates</v>
      </c>
      <c r="AA44" s="250" t="s">
        <v>1032</v>
      </c>
      <c r="AB44" s="213" t="s">
        <v>3350</v>
      </c>
      <c r="AC44" s="213"/>
    </row>
    <row r="45" spans="1:29" ht="48" x14ac:dyDescent="0.2">
      <c r="A45" s="120">
        <v>43</v>
      </c>
      <c r="B45" s="129">
        <v>4</v>
      </c>
      <c r="C45" s="130" t="str">
        <f>IF(COUNTIF(Components!$E$4:$E$1992,B45)&gt;0,INDEX(Components!$G$4:$G$992, MATCH(B45,Components!$E$4:$E$992, 0)),"Enter valid code to the left")</f>
        <v>Adult and non-formal education (ANFE)</v>
      </c>
      <c r="D45" s="129">
        <v>2</v>
      </c>
      <c r="E45" s="130" t="str">
        <f t="array" ref="E45">IF(COUNTIFS(Components!$F$4:$F$989,D45,Components!$B$4:$B$989,B45)&gt;0,INDEX(Components!$G$4:$G$989, MATCH(B45&amp;D45,Components!$B$4:$B$989&amp;Components!$F$4:$F$989,0),0),"Enter the component code on the left")</f>
        <v>improving female participation in IFAE and post-IFAE programmes</v>
      </c>
      <c r="F45" s="129"/>
      <c r="G45" s="130" t="str">
        <f t="array" ref="G45">IF(COUNTIFS(Components!$H$4:$H$989,F45, Components!$C$4:$C$989,D45,Components!$B$4:$B$989,B45)&gt;0,INDEX(Components!$I$4:$I$989, MATCH(B45&amp;D45&amp;F45,Components!$B$4:$B$989&amp;Components!$C$4:$C$989&amp;Components!$H$4:$H$989,0),0),"")</f>
        <v/>
      </c>
      <c r="H45" s="265" t="s">
        <v>883</v>
      </c>
      <c r="I45" s="138" t="s">
        <v>841</v>
      </c>
      <c r="J45" s="138" t="s">
        <v>779</v>
      </c>
      <c r="K45" s="138" t="s">
        <v>949</v>
      </c>
      <c r="L45" s="206"/>
      <c r="M45" s="206">
        <v>11</v>
      </c>
      <c r="N45" s="206"/>
      <c r="O45" s="206"/>
      <c r="P45" s="206"/>
      <c r="Q45" s="252">
        <f>L45+M45+N45+O45+P45</f>
        <v>11</v>
      </c>
      <c r="R45" s="206">
        <v>164200</v>
      </c>
      <c r="S45" s="252">
        <f>R45*L45</f>
        <v>0</v>
      </c>
      <c r="T45" s="252">
        <f>R45*M45</f>
        <v>1806200</v>
      </c>
      <c r="U45" s="252">
        <f>N45*R45</f>
        <v>0</v>
      </c>
      <c r="V45" s="252">
        <f>O45*R45</f>
        <v>0</v>
      </c>
      <c r="W45" s="252">
        <f>P45*R45</f>
        <v>0</v>
      </c>
      <c r="X45" s="252">
        <f>S45+T45+U45+V45+W45</f>
        <v>1806200</v>
      </c>
      <c r="Y45" s="250" t="s">
        <v>657</v>
      </c>
      <c r="Z45" s="255" t="str">
        <f>IF(Y45&gt;0,INDEX(KPI!$B$2:$B$61, MATCH(Y45,KPI!$A$2:$A$61, 0)),"Enter KPI Reference No. to the left")</f>
        <v>Females as a share of IFAE (2-year) programme graduates</v>
      </c>
      <c r="AA45" s="250" t="s">
        <v>1032</v>
      </c>
      <c r="AB45" s="213" t="s">
        <v>769</v>
      </c>
      <c r="AC45" s="213"/>
    </row>
    <row r="46" spans="1:29" ht="48" x14ac:dyDescent="0.2">
      <c r="A46" s="113">
        <v>44</v>
      </c>
      <c r="B46" s="129">
        <v>4</v>
      </c>
      <c r="C46" s="130" t="str">
        <f>IF(COUNTIF(Components!$E$4:$E$1992,B46)&gt;0,INDEX(Components!$G$4:$G$992, MATCH(B46,Components!$E$4:$E$992, 0)),"Enter valid code to the left")</f>
        <v>Adult and non-formal education (ANFE)</v>
      </c>
      <c r="D46" s="129">
        <v>2</v>
      </c>
      <c r="E46" s="130" t="str">
        <f t="array" ref="E46">IF(COUNTIFS(Components!$F$4:$F$989,D46,Components!$B$4:$B$989,B46)&gt;0,INDEX(Components!$G$4:$G$989, MATCH(B46&amp;D46,Components!$B$4:$B$989&amp;Components!$F$4:$F$989,0),0),"Enter the component code on the left")</f>
        <v>improving female participation in IFAE and post-IFAE programmes</v>
      </c>
      <c r="F46" s="129"/>
      <c r="G46" s="130" t="str">
        <f t="array" ref="G46">IF(COUNTIFS(Components!$H$4:$H$989,F46, Components!$C$4:$C$989,D46,Components!$B$4:$B$989,B46)&gt;0,INDEX(Components!$I$4:$I$989, MATCH(B46&amp;D46&amp;F46,Components!$B$4:$B$989&amp;Components!$C$4:$C$989&amp;Components!$H$4:$H$989,0),0),"")</f>
        <v/>
      </c>
      <c r="H46" s="265" t="s">
        <v>883</v>
      </c>
      <c r="I46" s="138" t="s">
        <v>842</v>
      </c>
      <c r="J46" s="138" t="s">
        <v>791</v>
      </c>
      <c r="K46" s="138" t="s">
        <v>950</v>
      </c>
      <c r="L46" s="206">
        <v>429419</v>
      </c>
      <c r="M46" s="206">
        <v>3219036</v>
      </c>
      <c r="N46" s="206">
        <v>1731213</v>
      </c>
      <c r="O46" s="206">
        <v>86561</v>
      </c>
      <c r="P46" s="206">
        <v>4328</v>
      </c>
      <c r="Q46" s="252">
        <f>L46+M46+N46+O46+P46</f>
        <v>5470557</v>
      </c>
      <c r="R46" s="206">
        <v>0</v>
      </c>
      <c r="S46" s="252"/>
      <c r="T46" s="252"/>
      <c r="U46" s="252"/>
      <c r="V46" s="252"/>
      <c r="W46" s="252"/>
      <c r="X46" s="252">
        <f t="shared" ref="X46:X49" si="16">S46+T46+U46+V46+W46</f>
        <v>0</v>
      </c>
      <c r="Y46" s="250" t="s">
        <v>657</v>
      </c>
      <c r="Z46" s="255" t="str">
        <f>IF(Y46&gt;0,INDEX(KPI!$B$2:$B$61, MATCH(Y46,KPI!$A$2:$A$61, 0)),"Enter KPI Reference No. to the left")</f>
        <v>Females as a share of IFAE (2-year) programme graduates</v>
      </c>
      <c r="AA46" s="250" t="s">
        <v>1032</v>
      </c>
      <c r="AB46" s="213" t="s">
        <v>769</v>
      </c>
      <c r="AC46" s="213"/>
    </row>
    <row r="47" spans="1:29" ht="48" x14ac:dyDescent="0.2">
      <c r="A47" s="120">
        <v>45</v>
      </c>
      <c r="B47" s="129">
        <v>4</v>
      </c>
      <c r="C47" s="130" t="str">
        <f>IF(COUNTIF(Components!$E$4:$E$1992,B47)&gt;0,INDEX(Components!$G$4:$G$992, MATCH(B47,Components!$E$4:$E$992, 0)),"Enter valid code to the left")</f>
        <v>Adult and non-formal education (ANFE)</v>
      </c>
      <c r="D47" s="129">
        <v>2</v>
      </c>
      <c r="E47" s="130" t="str">
        <f t="array" ref="E47">IF(COUNTIFS(Components!$F$4:$F$989,D47,Components!$B$4:$B$989,B47)&gt;0,INDEX(Components!$G$4:$G$989, MATCH(B47&amp;D47,Components!$B$4:$B$989&amp;Components!$F$4:$F$989,0),0),"Enter the component code on the left")</f>
        <v>improving female participation in IFAE and post-IFAE programmes</v>
      </c>
      <c r="F47" s="129"/>
      <c r="G47" s="130" t="str">
        <f t="array" ref="G47">IF(COUNTIFS(Components!$H$4:$H$989,F47, Components!$C$4:$C$989,D47,Components!$B$4:$B$989,B47)&gt;0,INDEX(Components!$I$4:$I$989, MATCH(B47&amp;D47&amp;F47,Components!$B$4:$B$989&amp;Components!$C$4:$C$989&amp;Components!$H$4:$H$989,0),0),"")</f>
        <v/>
      </c>
      <c r="H47" s="265" t="s">
        <v>883</v>
      </c>
      <c r="I47" s="138" t="s">
        <v>843</v>
      </c>
      <c r="J47" s="138" t="s">
        <v>907</v>
      </c>
      <c r="K47" s="138" t="s">
        <v>951</v>
      </c>
      <c r="L47" s="206">
        <v>2937804</v>
      </c>
      <c r="M47" s="206">
        <v>1638639</v>
      </c>
      <c r="N47" s="206">
        <v>3140016</v>
      </c>
      <c r="O47" s="206">
        <v>1801653</v>
      </c>
      <c r="P47" s="206">
        <v>172315</v>
      </c>
      <c r="Q47" s="252">
        <f>L47+M47+N47+O47+P47</f>
        <v>9690427</v>
      </c>
      <c r="R47" s="206">
        <v>0</v>
      </c>
      <c r="S47" s="252"/>
      <c r="T47" s="252"/>
      <c r="U47" s="252"/>
      <c r="V47" s="252"/>
      <c r="W47" s="252"/>
      <c r="X47" s="252">
        <f t="shared" si="16"/>
        <v>0</v>
      </c>
      <c r="Y47" s="250" t="s">
        <v>657</v>
      </c>
      <c r="Z47" s="255" t="str">
        <f>IF(Y47&gt;0,INDEX(KPI!$B$2:$B$61, MATCH(Y47,KPI!$A$2:$A$61, 0)),"Enter KPI Reference No. to the left")</f>
        <v>Females as a share of IFAE (2-year) programme graduates</v>
      </c>
      <c r="AA47" s="250" t="s">
        <v>1032</v>
      </c>
      <c r="AB47" s="213" t="s">
        <v>769</v>
      </c>
      <c r="AC47" s="213"/>
    </row>
    <row r="48" spans="1:29" ht="48" x14ac:dyDescent="0.2">
      <c r="A48" s="113">
        <v>46</v>
      </c>
      <c r="B48" s="129">
        <v>4</v>
      </c>
      <c r="C48" s="130" t="str">
        <f>IF(COUNTIF(Components!$E$4:$E$1992,B48)&gt;0,INDEX(Components!$G$4:$G$992, MATCH(B48,Components!$E$4:$E$992, 0)),"Enter valid code to the left")</f>
        <v>Adult and non-formal education (ANFE)</v>
      </c>
      <c r="D48" s="129">
        <v>2</v>
      </c>
      <c r="E48" s="130" t="str">
        <f t="array" ref="E48">IF(COUNTIFS(Components!$F$4:$F$989,D48,Components!$B$4:$B$989,B48)&gt;0,INDEX(Components!$G$4:$G$989, MATCH(B48&amp;D48,Components!$B$4:$B$989&amp;Components!$F$4:$F$989,0),0),"Enter the component code on the left")</f>
        <v>improving female participation in IFAE and post-IFAE programmes</v>
      </c>
      <c r="F48" s="129"/>
      <c r="G48" s="130" t="str">
        <f t="array" ref="G48">IF(COUNTIFS(Components!$H$4:$H$989,F48, Components!$C$4:$C$989,D48,Components!$B$4:$B$989,B48)&gt;0,INDEX(Components!$I$4:$I$989, MATCH(B48&amp;D48&amp;F48,Components!$B$4:$B$989&amp;Components!$C$4:$C$989&amp;Components!$H$4:$H$989,0),0),"")</f>
        <v/>
      </c>
      <c r="H48" s="265" t="s">
        <v>883</v>
      </c>
      <c r="I48" s="138" t="s">
        <v>844</v>
      </c>
      <c r="J48" s="138" t="s">
        <v>908</v>
      </c>
      <c r="K48" s="138" t="s">
        <v>952</v>
      </c>
      <c r="L48" s="206"/>
      <c r="M48" s="206">
        <v>630517</v>
      </c>
      <c r="N48" s="206">
        <v>960824</v>
      </c>
      <c r="O48" s="206">
        <v>1603537</v>
      </c>
      <c r="P48" s="206">
        <v>1643160</v>
      </c>
      <c r="Q48" s="252">
        <f>L48+M48+N48+O48+P48</f>
        <v>4838038</v>
      </c>
      <c r="R48" s="206">
        <v>0</v>
      </c>
      <c r="S48" s="252"/>
      <c r="T48" s="252"/>
      <c r="U48" s="252"/>
      <c r="V48" s="252"/>
      <c r="W48" s="252"/>
      <c r="X48" s="252">
        <f t="shared" si="16"/>
        <v>0</v>
      </c>
      <c r="Y48" s="250" t="s">
        <v>657</v>
      </c>
      <c r="Z48" s="255" t="str">
        <f>IF(Y48&gt;0,INDEX(KPI!$B$2:$B$61, MATCH(Y48,KPI!$A$2:$A$61, 0)),"Enter KPI Reference No. to the left")</f>
        <v>Females as a share of IFAE (2-year) programme graduates</v>
      </c>
      <c r="AA48" s="250" t="s">
        <v>1032</v>
      </c>
      <c r="AB48" s="213" t="s">
        <v>769</v>
      </c>
      <c r="AC48" s="213"/>
    </row>
    <row r="49" spans="1:29" ht="48" x14ac:dyDescent="0.2">
      <c r="A49" s="120">
        <v>47</v>
      </c>
      <c r="B49" s="129">
        <v>4</v>
      </c>
      <c r="C49" s="130" t="str">
        <f>IF(COUNTIF(Components!$E$4:$E$1992,B49)&gt;0,INDEX(Components!$G$4:$G$992, MATCH(B49,Components!$E$4:$E$992, 0)),"Enter valid code to the left")</f>
        <v>Adult and non-formal education (ANFE)</v>
      </c>
      <c r="D49" s="129">
        <v>2</v>
      </c>
      <c r="E49" s="130" t="str">
        <f t="array" ref="E49">IF(COUNTIFS(Components!$F$4:$F$989,D49,Components!$B$4:$B$989,B49)&gt;0,INDEX(Components!$G$4:$G$989, MATCH(B49&amp;D49,Components!$B$4:$B$989&amp;Components!$F$4:$F$989,0),0),"Enter the component code on the left")</f>
        <v>improving female participation in IFAE and post-IFAE programmes</v>
      </c>
      <c r="F49" s="129"/>
      <c r="G49" s="130" t="str">
        <f t="array" ref="G49">IF(COUNTIFS(Components!$H$4:$H$989,F49, Components!$C$4:$C$989,D49,Components!$B$4:$B$989,B49)&gt;0,INDEX(Components!$I$4:$I$989, MATCH(B49&amp;D49&amp;F49,Components!$B$4:$B$989&amp;Components!$C$4:$C$989&amp;Components!$H$4:$H$989,0),0),"")</f>
        <v/>
      </c>
      <c r="H49" s="265" t="s">
        <v>883</v>
      </c>
      <c r="I49" s="240" t="s">
        <v>845</v>
      </c>
      <c r="J49" s="265"/>
      <c r="K49" s="265"/>
      <c r="L49" s="206"/>
      <c r="M49" s="206"/>
      <c r="N49" s="206"/>
      <c r="O49" s="206"/>
      <c r="P49" s="206"/>
      <c r="Q49" s="252"/>
      <c r="R49" s="206">
        <v>0</v>
      </c>
      <c r="S49" s="252"/>
      <c r="T49" s="252"/>
      <c r="U49" s="252"/>
      <c r="V49" s="252"/>
      <c r="W49" s="252"/>
      <c r="X49" s="252">
        <f t="shared" si="16"/>
        <v>0</v>
      </c>
      <c r="Y49" s="250"/>
      <c r="Z49" s="255"/>
      <c r="AA49" s="250"/>
      <c r="AB49" s="213"/>
      <c r="AC49" s="213"/>
    </row>
    <row r="50" spans="1:29" ht="48" x14ac:dyDescent="0.2">
      <c r="A50" s="113">
        <v>48</v>
      </c>
      <c r="B50" s="129">
        <v>4</v>
      </c>
      <c r="C50" s="130" t="str">
        <f>IF(COUNTIF(Components!$E$4:$E$1992,B50)&gt;0,INDEX(Components!$G$4:$G$992, MATCH(B50,Components!$E$4:$E$992, 0)),"Enter valid code to the left")</f>
        <v>Adult and non-formal education (ANFE)</v>
      </c>
      <c r="D50" s="129">
        <v>2</v>
      </c>
      <c r="E50" s="130" t="str">
        <f t="array" ref="E50">IF(COUNTIFS(Components!$F$4:$F$989,D50,Components!$B$4:$B$989,B50)&gt;0,INDEX(Components!$G$4:$G$989, MATCH(B50&amp;D50,Components!$B$4:$B$989&amp;Components!$F$4:$F$989,0),0),"Enter the component code on the left")</f>
        <v>improving female participation in IFAE and post-IFAE programmes</v>
      </c>
      <c r="F50" s="129"/>
      <c r="G50" s="130" t="str">
        <f t="array" ref="G50">IF(COUNTIFS(Components!$H$4:$H$989,F50, Components!$C$4:$C$989,D50,Components!$B$4:$B$989,B50)&gt;0,INDEX(Components!$I$4:$I$989, MATCH(B50&amp;D50&amp;F50,Components!$B$4:$B$989&amp;Components!$C$4:$C$989&amp;Components!$H$4:$H$989,0),0),"")</f>
        <v/>
      </c>
      <c r="H50" s="265" t="s">
        <v>883</v>
      </c>
      <c r="I50" s="138" t="s">
        <v>845</v>
      </c>
      <c r="J50" s="138" t="s">
        <v>909</v>
      </c>
      <c r="K50" s="138" t="s">
        <v>953</v>
      </c>
      <c r="L50" s="206">
        <v>1</v>
      </c>
      <c r="M50" s="206"/>
      <c r="N50" s="206"/>
      <c r="O50" s="206"/>
      <c r="P50" s="206"/>
      <c r="Q50" s="252">
        <f t="shared" si="0"/>
        <v>1</v>
      </c>
      <c r="R50" s="206">
        <v>164200</v>
      </c>
      <c r="S50" s="252">
        <f t="shared" si="4"/>
        <v>164200</v>
      </c>
      <c r="T50" s="252">
        <f t="shared" si="5"/>
        <v>0</v>
      </c>
      <c r="U50" s="252">
        <f t="shared" si="6"/>
        <v>0</v>
      </c>
      <c r="V50" s="252">
        <f t="shared" si="7"/>
        <v>0</v>
      </c>
      <c r="W50" s="252">
        <f t="shared" si="8"/>
        <v>0</v>
      </c>
      <c r="X50" s="252">
        <f t="shared" si="9"/>
        <v>164200</v>
      </c>
      <c r="Y50" s="250" t="s">
        <v>657</v>
      </c>
      <c r="Z50" s="255" t="str">
        <f>IF(Y50&gt;0,INDEX(KPI!$B$2:$B$61, MATCH(Y50,KPI!$A$2:$A$61, 0)),"Enter KPI Reference No. to the left")</f>
        <v>Females as a share of IFAE (2-year) programme graduates</v>
      </c>
      <c r="AA50" s="250" t="s">
        <v>3348</v>
      </c>
      <c r="AB50" s="213" t="s">
        <v>3350</v>
      </c>
      <c r="AC50" s="213" t="s">
        <v>988</v>
      </c>
    </row>
    <row r="51" spans="1:29" ht="48" x14ac:dyDescent="0.2">
      <c r="A51" s="120">
        <v>49</v>
      </c>
      <c r="B51" s="129">
        <v>4</v>
      </c>
      <c r="C51" s="130" t="str">
        <f>IF(COUNTIF(Components!$E$4:$E$1992,B51)&gt;0,INDEX(Components!$G$4:$G$992, MATCH(B51,Components!$E$4:$E$992, 0)),"Enter valid code to the left")</f>
        <v>Adult and non-formal education (ANFE)</v>
      </c>
      <c r="D51" s="129">
        <v>2</v>
      </c>
      <c r="E51" s="130" t="str">
        <f t="array" ref="E51">IF(COUNTIFS(Components!$F$4:$F$989,D51,Components!$B$4:$B$989,B51)&gt;0,INDEX(Components!$G$4:$G$989, MATCH(B51&amp;D51,Components!$B$4:$B$989&amp;Components!$F$4:$F$989,0),0),"Enter the component code on the left")</f>
        <v>improving female participation in IFAE and post-IFAE programmes</v>
      </c>
      <c r="F51" s="129"/>
      <c r="G51" s="130" t="str">
        <f t="array" ref="G51">IF(COUNTIFS(Components!$H$4:$H$989,F51, Components!$C$4:$C$989,D51,Components!$B$4:$B$989,B51)&gt;0,INDEX(Components!$I$4:$I$989, MATCH(B51&amp;D51&amp;F51,Components!$B$4:$B$989&amp;Components!$C$4:$C$989&amp;Components!$H$4:$H$989,0),0),"")</f>
        <v/>
      </c>
      <c r="H51" s="265" t="s">
        <v>883</v>
      </c>
      <c r="I51" s="138" t="s">
        <v>846</v>
      </c>
      <c r="J51" s="138" t="s">
        <v>910</v>
      </c>
      <c r="K51" s="138" t="s">
        <v>954</v>
      </c>
      <c r="L51" s="206"/>
      <c r="M51" s="206">
        <v>480</v>
      </c>
      <c r="N51" s="206">
        <v>791</v>
      </c>
      <c r="O51" s="206">
        <v>1213</v>
      </c>
      <c r="P51" s="206">
        <v>1536</v>
      </c>
      <c r="Q51" s="252">
        <f t="shared" si="0"/>
        <v>4020</v>
      </c>
      <c r="R51" s="206">
        <v>0</v>
      </c>
      <c r="S51" s="252">
        <f t="shared" si="4"/>
        <v>0</v>
      </c>
      <c r="T51" s="252">
        <f t="shared" si="5"/>
        <v>0</v>
      </c>
      <c r="U51" s="252">
        <f t="shared" si="6"/>
        <v>0</v>
      </c>
      <c r="V51" s="252">
        <f t="shared" si="7"/>
        <v>0</v>
      </c>
      <c r="W51" s="252">
        <f t="shared" si="8"/>
        <v>0</v>
      </c>
      <c r="X51" s="252">
        <f t="shared" si="9"/>
        <v>0</v>
      </c>
      <c r="Y51" s="250" t="s">
        <v>635</v>
      </c>
      <c r="Z51" s="255" t="str">
        <f>IF(Y51&gt;0,INDEX(KPI!$B$2:$B$61, MATCH(Y51,KPI!$A$2:$A$61, 0)),"Enter KPI Reference No. to the left")</f>
        <v>Illiterate 15-60 year olds who have grauated from two-year IFAE course</v>
      </c>
      <c r="AA51" s="250" t="s">
        <v>1032</v>
      </c>
      <c r="AB51" s="213" t="s">
        <v>3353</v>
      </c>
      <c r="AC51" s="213"/>
    </row>
    <row r="52" spans="1:29" ht="48" x14ac:dyDescent="0.2">
      <c r="A52" s="113">
        <v>50</v>
      </c>
      <c r="B52" s="129">
        <v>4</v>
      </c>
      <c r="C52" s="130" t="str">
        <f>IF(COUNTIF(Components!$E$4:$E$1992,B52)&gt;0,INDEX(Components!$G$4:$G$992, MATCH(B52,Components!$E$4:$E$992, 0)),"Enter valid code to the left")</f>
        <v>Adult and non-formal education (ANFE)</v>
      </c>
      <c r="D52" s="129">
        <v>2</v>
      </c>
      <c r="E52" s="130" t="str">
        <f t="array" ref="E52">IF(COUNTIFS(Components!$F$4:$F$989,D52,Components!$B$4:$B$989,B52)&gt;0,INDEX(Components!$G$4:$G$989, MATCH(B52&amp;D52,Components!$B$4:$B$989&amp;Components!$F$4:$F$989,0),0),"Enter the component code on the left")</f>
        <v>improving female participation in IFAE and post-IFAE programmes</v>
      </c>
      <c r="F52" s="129"/>
      <c r="G52" s="130" t="str">
        <f t="array" ref="G52">IF(COUNTIFS(Components!$H$4:$H$989,F52, Components!$C$4:$C$989,D52,Components!$B$4:$B$989,B52)&gt;0,INDEX(Components!$I$4:$I$989, MATCH(B52&amp;D52&amp;F52,Components!$B$4:$B$989&amp;Components!$C$4:$C$989&amp;Components!$H$4:$H$989,0),0),"")</f>
        <v/>
      </c>
      <c r="H52" s="265" t="s">
        <v>883</v>
      </c>
      <c r="I52" s="240" t="s">
        <v>847</v>
      </c>
      <c r="J52" s="265"/>
      <c r="K52" s="265"/>
      <c r="L52" s="206"/>
      <c r="M52" s="206"/>
      <c r="N52" s="206"/>
      <c r="O52" s="206"/>
      <c r="P52" s="206"/>
      <c r="Q52" s="252">
        <f t="shared" si="0"/>
        <v>0</v>
      </c>
      <c r="R52" s="206">
        <v>0</v>
      </c>
      <c r="S52" s="252">
        <f t="shared" si="4"/>
        <v>0</v>
      </c>
      <c r="T52" s="252">
        <f t="shared" si="5"/>
        <v>0</v>
      </c>
      <c r="U52" s="252">
        <f t="shared" si="6"/>
        <v>0</v>
      </c>
      <c r="V52" s="252">
        <f t="shared" si="7"/>
        <v>0</v>
      </c>
      <c r="W52" s="252">
        <f t="shared" si="8"/>
        <v>0</v>
      </c>
      <c r="X52" s="252">
        <f t="shared" si="9"/>
        <v>0</v>
      </c>
      <c r="Y52" s="250"/>
      <c r="Z52" s="255" t="str">
        <f>IF(Y52&gt;0,INDEX(KPI!$B$2:$B$61, MATCH(Y52,KPI!$A$2:$A$61, 0)),"Enter KPI Reference No. to the left")</f>
        <v>Enter KPI Reference No. to the left</v>
      </c>
      <c r="AA52" s="250"/>
      <c r="AB52" s="213"/>
      <c r="AC52" s="213"/>
    </row>
    <row r="53" spans="1:29" ht="48" x14ac:dyDescent="0.2">
      <c r="A53" s="120">
        <v>51</v>
      </c>
      <c r="B53" s="129">
        <v>4</v>
      </c>
      <c r="C53" s="130" t="str">
        <f>IF(COUNTIF(Components!$E$4:$E$1992,B53)&gt;0,INDEX(Components!$G$4:$G$992, MATCH(B53,Components!$E$4:$E$992, 0)),"Enter valid code to the left")</f>
        <v>Adult and non-formal education (ANFE)</v>
      </c>
      <c r="D53" s="129">
        <v>2</v>
      </c>
      <c r="E53" s="130" t="str">
        <f t="array" ref="E53">IF(COUNTIFS(Components!$F$4:$F$989,D53,Components!$B$4:$B$989,B53)&gt;0,INDEX(Components!$G$4:$G$989, MATCH(B53&amp;D53,Components!$B$4:$B$989&amp;Components!$F$4:$F$989,0),0),"Enter the component code on the left")</f>
        <v>improving female participation in IFAE and post-IFAE programmes</v>
      </c>
      <c r="F53" s="129"/>
      <c r="G53" s="130" t="str">
        <f t="array" ref="G53">IF(COUNTIFS(Components!$H$4:$H$989,F53, Components!$C$4:$C$989,D53,Components!$B$4:$B$989,B53)&gt;0,INDEX(Components!$I$4:$I$989, MATCH(B53&amp;D53&amp;F53,Components!$B$4:$B$989&amp;Components!$C$4:$C$989&amp;Components!$H$4:$H$989,0),0),"")</f>
        <v/>
      </c>
      <c r="H53" s="265" t="s">
        <v>883</v>
      </c>
      <c r="I53" s="138" t="s">
        <v>848</v>
      </c>
      <c r="J53" s="265" t="s">
        <v>911</v>
      </c>
      <c r="K53" s="265" t="s">
        <v>955</v>
      </c>
      <c r="L53" s="206"/>
      <c r="M53" s="206">
        <v>2</v>
      </c>
      <c r="N53" s="206">
        <v>2</v>
      </c>
      <c r="O53" s="206">
        <v>2</v>
      </c>
      <c r="P53" s="206">
        <v>1</v>
      </c>
      <c r="Q53" s="252">
        <f t="shared" si="0"/>
        <v>7</v>
      </c>
      <c r="R53" s="206">
        <v>0</v>
      </c>
      <c r="S53" s="252">
        <f t="shared" si="4"/>
        <v>0</v>
      </c>
      <c r="T53" s="252">
        <f t="shared" si="5"/>
        <v>0</v>
      </c>
      <c r="U53" s="252">
        <f t="shared" si="6"/>
        <v>0</v>
      </c>
      <c r="V53" s="252">
        <f t="shared" si="7"/>
        <v>0</v>
      </c>
      <c r="W53" s="252">
        <f t="shared" si="8"/>
        <v>0</v>
      </c>
      <c r="X53" s="252">
        <f t="shared" si="9"/>
        <v>0</v>
      </c>
      <c r="Y53" s="250" t="s">
        <v>657</v>
      </c>
      <c r="Z53" s="255" t="str">
        <f>IF(Y53&gt;0,INDEX(KPI!$B$2:$B$61, MATCH(Y53,KPI!$A$2:$A$61, 0)),"Enter KPI Reference No. to the left")</f>
        <v>Females as a share of IFAE (2-year) programme graduates</v>
      </c>
      <c r="AA53" s="250" t="s">
        <v>1032</v>
      </c>
      <c r="AB53" s="213" t="s">
        <v>3350</v>
      </c>
      <c r="AC53" s="213" t="s">
        <v>790</v>
      </c>
    </row>
    <row r="54" spans="1:29" ht="48" x14ac:dyDescent="0.2">
      <c r="A54" s="113">
        <v>52</v>
      </c>
      <c r="B54" s="129">
        <v>4</v>
      </c>
      <c r="C54" s="130" t="str">
        <f>IF(COUNTIF(Components!$E$4:$E$1992,B54)&gt;0,INDEX(Components!$G$4:$G$992, MATCH(B54,Components!$E$4:$E$992, 0)),"Enter valid code to the left")</f>
        <v>Adult and non-formal education (ANFE)</v>
      </c>
      <c r="D54" s="129">
        <v>2</v>
      </c>
      <c r="E54" s="130" t="str">
        <f t="array" ref="E54">IF(COUNTIFS(Components!$F$4:$F$989,D54,Components!$B$4:$B$989,B54)&gt;0,INDEX(Components!$G$4:$G$989, MATCH(B54&amp;D54,Components!$B$4:$B$989&amp;Components!$F$4:$F$989,0),0),"Enter the component code on the left")</f>
        <v>improving female participation in IFAE and post-IFAE programmes</v>
      </c>
      <c r="F54" s="129"/>
      <c r="G54" s="130" t="str">
        <f t="array" ref="G54">IF(COUNTIFS(Components!$H$4:$H$989,F54, Components!$C$4:$C$989,D54,Components!$B$4:$B$989,B54)&gt;0,INDEX(Components!$I$4:$I$989, MATCH(B54&amp;D54&amp;F54,Components!$B$4:$B$989&amp;Components!$C$4:$C$989&amp;Components!$H$4:$H$989,0),0),"")</f>
        <v/>
      </c>
      <c r="H54" s="265" t="s">
        <v>883</v>
      </c>
      <c r="I54" s="138" t="s">
        <v>849</v>
      </c>
      <c r="J54" s="265" t="s">
        <v>780</v>
      </c>
      <c r="K54" s="265" t="s">
        <v>956</v>
      </c>
      <c r="L54" s="206"/>
      <c r="M54" s="206">
        <v>2</v>
      </c>
      <c r="N54" s="206">
        <v>2</v>
      </c>
      <c r="O54" s="206">
        <v>2</v>
      </c>
      <c r="P54" s="206">
        <v>1</v>
      </c>
      <c r="Q54" s="252">
        <f t="shared" si="0"/>
        <v>7</v>
      </c>
      <c r="R54" s="206">
        <v>0</v>
      </c>
      <c r="S54" s="252">
        <f t="shared" si="4"/>
        <v>0</v>
      </c>
      <c r="T54" s="252">
        <f t="shared" si="5"/>
        <v>0</v>
      </c>
      <c r="U54" s="252">
        <f t="shared" si="6"/>
        <v>0</v>
      </c>
      <c r="V54" s="252">
        <f t="shared" si="7"/>
        <v>0</v>
      </c>
      <c r="W54" s="252">
        <f t="shared" si="8"/>
        <v>0</v>
      </c>
      <c r="X54" s="252">
        <f t="shared" si="9"/>
        <v>0</v>
      </c>
      <c r="Y54" s="250" t="s">
        <v>657</v>
      </c>
      <c r="Z54" s="255" t="str">
        <f>IF(Y54&gt;0,INDEX(KPI!$B$2:$B$61, MATCH(Y54,KPI!$A$2:$A$61, 0)),"Enter KPI Reference No. to the left")</f>
        <v>Females as a share of IFAE (2-year) programme graduates</v>
      </c>
      <c r="AA54" s="250" t="s">
        <v>1032</v>
      </c>
      <c r="AB54" s="213" t="s">
        <v>3350</v>
      </c>
      <c r="AC54" s="213" t="s">
        <v>790</v>
      </c>
    </row>
    <row r="55" spans="1:29" ht="48" x14ac:dyDescent="0.2">
      <c r="A55" s="120">
        <v>53</v>
      </c>
      <c r="B55" s="129">
        <v>4</v>
      </c>
      <c r="C55" s="130" t="str">
        <f>IF(COUNTIF(Components!$E$4:$E$1992,B55)&gt;0,INDEX(Components!$G$4:$G$992, MATCH(B55,Components!$E$4:$E$992, 0)),"Enter valid code to the left")</f>
        <v>Adult and non-formal education (ANFE)</v>
      </c>
      <c r="D55" s="129">
        <v>2</v>
      </c>
      <c r="E55" s="130" t="str">
        <f t="array" ref="E55">IF(COUNTIFS(Components!$F$4:$F$989,D55,Components!$B$4:$B$989,B55)&gt;0,INDEX(Components!$G$4:$G$989, MATCH(B55&amp;D55,Components!$B$4:$B$989&amp;Components!$F$4:$F$989,0),0),"Enter the component code on the left")</f>
        <v>improving female participation in IFAE and post-IFAE programmes</v>
      </c>
      <c r="F55" s="129"/>
      <c r="G55" s="130" t="str">
        <f t="array" ref="G55">IF(COUNTIFS(Components!$H$4:$H$989,F55, Components!$C$4:$C$989,D55,Components!$B$4:$B$989,B55)&gt;0,INDEX(Components!$I$4:$I$989, MATCH(B55&amp;D55&amp;F55,Components!$B$4:$B$989&amp;Components!$C$4:$C$989&amp;Components!$H$4:$H$989,0),0),"")</f>
        <v/>
      </c>
      <c r="H55" s="265" t="s">
        <v>883</v>
      </c>
      <c r="I55" s="240" t="s">
        <v>850</v>
      </c>
      <c r="J55" s="265"/>
      <c r="K55" s="265"/>
      <c r="L55" s="206"/>
      <c r="M55" s="206"/>
      <c r="N55" s="206"/>
      <c r="O55" s="206"/>
      <c r="P55" s="206"/>
      <c r="Q55" s="252">
        <f t="shared" si="0"/>
        <v>0</v>
      </c>
      <c r="R55" s="206">
        <v>0</v>
      </c>
      <c r="S55" s="252">
        <f t="shared" si="4"/>
        <v>0</v>
      </c>
      <c r="T55" s="252">
        <f t="shared" si="5"/>
        <v>0</v>
      </c>
      <c r="U55" s="252">
        <f t="shared" si="6"/>
        <v>0</v>
      </c>
      <c r="V55" s="252">
        <f t="shared" si="7"/>
        <v>0</v>
      </c>
      <c r="W55" s="252">
        <f t="shared" si="8"/>
        <v>0</v>
      </c>
      <c r="X55" s="252">
        <f t="shared" si="9"/>
        <v>0</v>
      </c>
      <c r="Y55" s="250"/>
      <c r="Z55" s="255" t="str">
        <f>IF(Y55&gt;0,INDEX(KPI!$B$2:$B$61, MATCH(Y55,KPI!$A$2:$A$61, 0)),"Enter KPI Reference No. to the left")</f>
        <v>Enter KPI Reference No. to the left</v>
      </c>
      <c r="AA55" s="250"/>
      <c r="AB55" s="213"/>
      <c r="AC55" s="213"/>
    </row>
    <row r="56" spans="1:29" ht="48" x14ac:dyDescent="0.2">
      <c r="A56" s="113">
        <v>54</v>
      </c>
      <c r="B56" s="129">
        <v>4</v>
      </c>
      <c r="C56" s="130" t="str">
        <f>IF(COUNTIF(Components!$E$4:$E$1992,B56)&gt;0,INDEX(Components!$G$4:$G$992, MATCH(B56,Components!$E$4:$E$992, 0)),"Enter valid code to the left")</f>
        <v>Adult and non-formal education (ANFE)</v>
      </c>
      <c r="D56" s="129">
        <v>2</v>
      </c>
      <c r="E56" s="130" t="str">
        <f t="array" ref="E56">IF(COUNTIFS(Components!$F$4:$F$989,D56,Components!$B$4:$B$989,B56)&gt;0,INDEX(Components!$G$4:$G$989, MATCH(B56&amp;D56,Components!$B$4:$B$989&amp;Components!$F$4:$F$989,0),0),"Enter the component code on the left")</f>
        <v>improving female participation in IFAE and post-IFAE programmes</v>
      </c>
      <c r="F56" s="129"/>
      <c r="G56" s="130" t="str">
        <f t="array" ref="G56">IF(COUNTIFS(Components!$H$4:$H$989,F56, Components!$C$4:$C$989,D56,Components!$B$4:$B$989,B56)&gt;0,INDEX(Components!$I$4:$I$989, MATCH(B56&amp;D56&amp;F56,Components!$B$4:$B$989&amp;Components!$C$4:$C$989&amp;Components!$H$4:$H$989,0),0),"")</f>
        <v/>
      </c>
      <c r="H56" s="265" t="s">
        <v>883</v>
      </c>
      <c r="I56" s="138" t="s">
        <v>851</v>
      </c>
      <c r="J56" s="265" t="s">
        <v>912</v>
      </c>
      <c r="K56" s="265" t="s">
        <v>957</v>
      </c>
      <c r="L56" s="206"/>
      <c r="M56" s="206">
        <v>1</v>
      </c>
      <c r="N56" s="206"/>
      <c r="O56" s="206">
        <v>1</v>
      </c>
      <c r="P56" s="206">
        <v>1</v>
      </c>
      <c r="Q56" s="252">
        <f t="shared" si="0"/>
        <v>3</v>
      </c>
      <c r="R56" s="206">
        <v>112000</v>
      </c>
      <c r="S56" s="252">
        <f t="shared" si="4"/>
        <v>0</v>
      </c>
      <c r="T56" s="252">
        <f t="shared" si="5"/>
        <v>112000</v>
      </c>
      <c r="U56" s="252">
        <f t="shared" si="6"/>
        <v>0</v>
      </c>
      <c r="V56" s="252">
        <f t="shared" si="7"/>
        <v>112000</v>
      </c>
      <c r="W56" s="252">
        <f t="shared" si="8"/>
        <v>112000</v>
      </c>
      <c r="X56" s="252">
        <f t="shared" si="9"/>
        <v>336000</v>
      </c>
      <c r="Y56" s="250" t="s">
        <v>657</v>
      </c>
      <c r="Z56" s="255" t="str">
        <f>IF(Y56&gt;0,INDEX(KPI!$B$2:$B$61, MATCH(Y56,KPI!$A$2:$A$61, 0)),"Enter KPI Reference No. to the left")</f>
        <v>Females as a share of IFAE (2-year) programme graduates</v>
      </c>
      <c r="AA56" s="250" t="s">
        <v>1032</v>
      </c>
      <c r="AB56" s="213" t="s">
        <v>3350</v>
      </c>
      <c r="AC56" s="213" t="s">
        <v>988</v>
      </c>
    </row>
    <row r="57" spans="1:29" ht="60" x14ac:dyDescent="0.2">
      <c r="A57" s="120">
        <v>55</v>
      </c>
      <c r="B57" s="129">
        <v>4</v>
      </c>
      <c r="C57" s="130" t="str">
        <f>IF(COUNTIF(Components!$E$4:$E$1992,B57)&gt;0,INDEX(Components!$G$4:$G$992, MATCH(B57,Components!$E$4:$E$992, 0)),"Enter valid code to the left")</f>
        <v>Adult and non-formal education (ANFE)</v>
      </c>
      <c r="D57" s="129">
        <v>3</v>
      </c>
      <c r="E57" s="130" t="str">
        <f t="array" ref="E57">IF(COUNTIFS(Components!$F$4:$F$989,D57,Components!$B$4:$B$989,B57)&gt;0,INDEX(Components!$G$4:$G$989, MATCH(B57&amp;D57,Components!$B$4:$B$989&amp;Components!$F$4:$F$989,0),0),"Enter the component code on the left")</f>
        <v>introducing continuing education programmes in emerging regions</v>
      </c>
      <c r="F57" s="129"/>
      <c r="G57" s="130" t="str">
        <f t="array" ref="G57">IF(COUNTIFS(Components!$H$4:$H$989,F57, Components!$C$4:$C$989,D57,Components!$B$4:$B$989,B57)&gt;0,INDEX(Components!$I$4:$I$989, MATCH(B57&amp;D57&amp;F57,Components!$B$4:$B$989&amp;Components!$C$4:$C$989&amp;Components!$H$4:$H$989,0),0),"")</f>
        <v/>
      </c>
      <c r="H57" s="138" t="s">
        <v>884</v>
      </c>
      <c r="I57" s="240" t="s">
        <v>852</v>
      </c>
      <c r="J57" s="265"/>
      <c r="K57" s="265"/>
      <c r="L57" s="206"/>
      <c r="M57" s="206"/>
      <c r="N57" s="206"/>
      <c r="O57" s="206"/>
      <c r="P57" s="206"/>
      <c r="Q57" s="252">
        <f t="shared" si="0"/>
        <v>0</v>
      </c>
      <c r="R57" s="206">
        <v>0</v>
      </c>
      <c r="S57" s="252">
        <f t="shared" si="4"/>
        <v>0</v>
      </c>
      <c r="T57" s="252">
        <f t="shared" si="5"/>
        <v>0</v>
      </c>
      <c r="U57" s="252">
        <f t="shared" si="6"/>
        <v>0</v>
      </c>
      <c r="V57" s="252">
        <f t="shared" si="7"/>
        <v>0</v>
      </c>
      <c r="W57" s="252">
        <f t="shared" si="8"/>
        <v>0</v>
      </c>
      <c r="X57" s="252">
        <f t="shared" si="9"/>
        <v>0</v>
      </c>
      <c r="Y57" s="250"/>
      <c r="Z57" s="255" t="str">
        <f>IF(Y57&gt;0,INDEX(KPI!$B$2:$B$61, MATCH(Y57,KPI!$A$2:$A$61, 0)),"Enter KPI Reference No. to the left")</f>
        <v>Enter KPI Reference No. to the left</v>
      </c>
      <c r="AA57" s="250"/>
      <c r="AB57" s="213"/>
      <c r="AC57" s="213" t="s">
        <v>995</v>
      </c>
    </row>
    <row r="58" spans="1:29" ht="60" x14ac:dyDescent="0.2">
      <c r="A58" s="113">
        <v>56</v>
      </c>
      <c r="B58" s="129">
        <v>4</v>
      </c>
      <c r="C58" s="130" t="str">
        <f>IF(COUNTIF(Components!$E$4:$E$1992,B58)&gt;0,INDEX(Components!$G$4:$G$992, MATCH(B58,Components!$E$4:$E$992, 0)),"Enter valid code to the left")</f>
        <v>Adult and non-formal education (ANFE)</v>
      </c>
      <c r="D58" s="129">
        <v>3</v>
      </c>
      <c r="E58" s="130" t="str">
        <f t="array" ref="E58">IF(COUNTIFS(Components!$F$4:$F$989,D58,Components!$B$4:$B$989,B58)&gt;0,INDEX(Components!$G$4:$G$989, MATCH(B58&amp;D58,Components!$B$4:$B$989&amp;Components!$F$4:$F$989,0),0),"Enter the component code on the left")</f>
        <v>introducing continuing education programmes in emerging regions</v>
      </c>
      <c r="F58" s="129"/>
      <c r="G58" s="130" t="str">
        <f t="array" ref="G58">IF(COUNTIFS(Components!$H$4:$H$989,F58, Components!$C$4:$C$989,D58,Components!$B$4:$B$989,B58)&gt;0,INDEX(Components!$I$4:$I$989, MATCH(B58&amp;D58&amp;F58,Components!$B$4:$B$989&amp;Components!$C$4:$C$989&amp;Components!$H$4:$H$989,0),0),"")</f>
        <v/>
      </c>
      <c r="H58" s="138" t="s">
        <v>884</v>
      </c>
      <c r="I58" s="138" t="s">
        <v>853</v>
      </c>
      <c r="J58" s="265" t="s">
        <v>913</v>
      </c>
      <c r="K58" s="265" t="s">
        <v>958</v>
      </c>
      <c r="L58" s="206"/>
      <c r="M58" s="206">
        <v>4</v>
      </c>
      <c r="N58" s="206">
        <v>4</v>
      </c>
      <c r="O58" s="206"/>
      <c r="P58" s="206"/>
      <c r="Q58" s="252">
        <f t="shared" si="0"/>
        <v>8</v>
      </c>
      <c r="R58" s="206">
        <v>119050</v>
      </c>
      <c r="S58" s="252">
        <f t="shared" si="4"/>
        <v>0</v>
      </c>
      <c r="T58" s="252">
        <f t="shared" si="5"/>
        <v>476200</v>
      </c>
      <c r="U58" s="252">
        <f t="shared" si="6"/>
        <v>476200</v>
      </c>
      <c r="V58" s="252">
        <f t="shared" si="7"/>
        <v>0</v>
      </c>
      <c r="W58" s="252">
        <f t="shared" si="8"/>
        <v>0</v>
      </c>
      <c r="X58" s="252">
        <f t="shared" si="9"/>
        <v>952400</v>
      </c>
      <c r="Y58" s="250" t="s">
        <v>635</v>
      </c>
      <c r="Z58" s="255" t="str">
        <f>IF(Y58&gt;0,INDEX(KPI!$B$2:$B$61, MATCH(Y58,KPI!$A$2:$A$61, 0)),"Enter KPI Reference No. to the left")</f>
        <v>Illiterate 15-60 year olds who have grauated from two-year IFAE course</v>
      </c>
      <c r="AA58" s="250" t="s">
        <v>1032</v>
      </c>
      <c r="AB58" s="213" t="s">
        <v>3351</v>
      </c>
      <c r="AC58" s="213" t="s">
        <v>989</v>
      </c>
    </row>
    <row r="59" spans="1:29" ht="60" x14ac:dyDescent="0.2">
      <c r="A59" s="120">
        <v>57</v>
      </c>
      <c r="B59" s="129">
        <v>4</v>
      </c>
      <c r="C59" s="130" t="str">
        <f>IF(COUNTIF(Components!$E$4:$E$1992,B59)&gt;0,INDEX(Components!$G$4:$G$992, MATCH(B59,Components!$E$4:$E$992, 0)),"Enter valid code to the left")</f>
        <v>Adult and non-formal education (ANFE)</v>
      </c>
      <c r="D59" s="129">
        <v>3</v>
      </c>
      <c r="E59" s="130" t="str">
        <f t="array" ref="E59">IF(COUNTIFS(Components!$F$4:$F$989,D59,Components!$B$4:$B$989,B59)&gt;0,INDEX(Components!$G$4:$G$989, MATCH(B59&amp;D59,Components!$B$4:$B$989&amp;Components!$F$4:$F$989,0),0),"Enter the component code on the left")</f>
        <v>introducing continuing education programmes in emerging regions</v>
      </c>
      <c r="F59" s="129"/>
      <c r="G59" s="130" t="str">
        <f t="array" ref="G59">IF(COUNTIFS(Components!$H$4:$H$989,F59, Components!$C$4:$C$989,D59,Components!$B$4:$B$989,B59)&gt;0,INDEX(Components!$I$4:$I$989, MATCH(B59&amp;D59&amp;F59,Components!$B$4:$B$989&amp;Components!$C$4:$C$989&amp;Components!$H$4:$H$989,0),0),"")</f>
        <v/>
      </c>
      <c r="H59" s="138" t="s">
        <v>884</v>
      </c>
      <c r="I59" s="240" t="s">
        <v>854</v>
      </c>
      <c r="J59" s="265"/>
      <c r="K59" s="265"/>
      <c r="L59" s="206"/>
      <c r="M59" s="206"/>
      <c r="N59" s="206"/>
      <c r="O59" s="206"/>
      <c r="P59" s="206"/>
      <c r="Q59" s="252">
        <f t="shared" si="0"/>
        <v>0</v>
      </c>
      <c r="R59" s="206">
        <v>0</v>
      </c>
      <c r="S59" s="252">
        <f t="shared" si="4"/>
        <v>0</v>
      </c>
      <c r="T59" s="252">
        <f t="shared" si="5"/>
        <v>0</v>
      </c>
      <c r="U59" s="252">
        <f t="shared" si="6"/>
        <v>0</v>
      </c>
      <c r="V59" s="252">
        <f t="shared" si="7"/>
        <v>0</v>
      </c>
      <c r="W59" s="252">
        <f t="shared" si="8"/>
        <v>0</v>
      </c>
      <c r="X59" s="252">
        <f t="shared" si="9"/>
        <v>0</v>
      </c>
      <c r="Y59" s="250"/>
      <c r="Z59" s="255" t="str">
        <f>IF(Y59&gt;0,INDEX(KPI!$B$2:$B$61, MATCH(Y59,KPI!$A$2:$A$61, 0)),"Enter KPI Reference No. to the left")</f>
        <v>Enter KPI Reference No. to the left</v>
      </c>
      <c r="AA59" s="250"/>
      <c r="AB59" s="213"/>
      <c r="AC59" s="213"/>
    </row>
    <row r="60" spans="1:29" ht="60" x14ac:dyDescent="0.2">
      <c r="A60" s="113">
        <v>58</v>
      </c>
      <c r="B60" s="129">
        <v>4</v>
      </c>
      <c r="C60" s="130" t="str">
        <f>IF(COUNTIF(Components!$E$4:$E$1992,B60)&gt;0,INDEX(Components!$G$4:$G$992, MATCH(B60,Components!$E$4:$E$992, 0)),"Enter valid code to the left")</f>
        <v>Adult and non-formal education (ANFE)</v>
      </c>
      <c r="D60" s="129">
        <v>3</v>
      </c>
      <c r="E60" s="130" t="str">
        <f t="array" ref="E60">IF(COUNTIFS(Components!$F$4:$F$989,D60,Components!$B$4:$B$989,B60)&gt;0,INDEX(Components!$G$4:$G$989, MATCH(B60&amp;D60,Components!$B$4:$B$989&amp;Components!$F$4:$F$989,0),0),"Enter the component code on the left")</f>
        <v>introducing continuing education programmes in emerging regions</v>
      </c>
      <c r="F60" s="129"/>
      <c r="G60" s="130" t="str">
        <f t="array" ref="G60">IF(COUNTIFS(Components!$H$4:$H$989,F60, Components!$C$4:$C$989,D60,Components!$B$4:$B$989,B60)&gt;0,INDEX(Components!$I$4:$I$989, MATCH(B60&amp;D60&amp;F60,Components!$B$4:$B$989&amp;Components!$C$4:$C$989&amp;Components!$H$4:$H$989,0),0),"")</f>
        <v/>
      </c>
      <c r="H60" s="138" t="s">
        <v>884</v>
      </c>
      <c r="I60" s="138" t="s">
        <v>855</v>
      </c>
      <c r="J60" s="265" t="s">
        <v>914</v>
      </c>
      <c r="K60" s="265" t="s">
        <v>959</v>
      </c>
      <c r="L60" s="206"/>
      <c r="M60" s="206"/>
      <c r="N60" s="206"/>
      <c r="O60" s="206">
        <v>2</v>
      </c>
      <c r="P60" s="206">
        <v>3</v>
      </c>
      <c r="Q60" s="252">
        <f t="shared" si="0"/>
        <v>5</v>
      </c>
      <c r="R60" s="206">
        <v>164200</v>
      </c>
      <c r="S60" s="252">
        <f t="shared" si="4"/>
        <v>0</v>
      </c>
      <c r="T60" s="252">
        <f t="shared" si="5"/>
        <v>0</v>
      </c>
      <c r="U60" s="252">
        <f t="shared" si="6"/>
        <v>0</v>
      </c>
      <c r="V60" s="252">
        <f t="shared" si="7"/>
        <v>328400</v>
      </c>
      <c r="W60" s="252">
        <f t="shared" si="8"/>
        <v>492600</v>
      </c>
      <c r="X60" s="252">
        <f t="shared" si="9"/>
        <v>821000</v>
      </c>
      <c r="Y60" s="250" t="s">
        <v>635</v>
      </c>
      <c r="Z60" s="255" t="str">
        <f>IF(Y60&gt;0,INDEX(KPI!$B$2:$B$61, MATCH(Y60,KPI!$A$2:$A$61, 0)),"Enter KPI Reference No. to the left")</f>
        <v>Illiterate 15-60 year olds who have grauated from two-year IFAE course</v>
      </c>
      <c r="AA60" s="250" t="s">
        <v>1032</v>
      </c>
      <c r="AB60" s="213" t="s">
        <v>3350</v>
      </c>
      <c r="AC60" s="213"/>
    </row>
    <row r="61" spans="1:29" ht="72" x14ac:dyDescent="0.2">
      <c r="A61" s="120">
        <v>59</v>
      </c>
      <c r="B61" s="129">
        <v>4</v>
      </c>
      <c r="C61" s="130" t="str">
        <f>IF(COUNTIF(Components!$E$4:$E$1992,B61)&gt;0,INDEX(Components!$G$4:$G$992, MATCH(B61,Components!$E$4:$E$992, 0)),"Enter valid code to the left")</f>
        <v>Adult and non-formal education (ANFE)</v>
      </c>
      <c r="D61" s="129">
        <v>3</v>
      </c>
      <c r="E61" s="130" t="str">
        <f t="array" ref="E61">IF(COUNTIFS(Components!$F$4:$F$989,D61,Components!$B$4:$B$989,B61)&gt;0,INDEX(Components!$G$4:$G$989, MATCH(B61&amp;D61,Components!$B$4:$B$989&amp;Components!$F$4:$F$989,0),0),"Enter the component code on the left")</f>
        <v>introducing continuing education programmes in emerging regions</v>
      </c>
      <c r="F61" s="129"/>
      <c r="G61" s="130" t="str">
        <f t="array" ref="G61">IF(COUNTIFS(Components!$H$4:$H$989,F61, Components!$C$4:$C$989,D61,Components!$B$4:$B$989,B61)&gt;0,INDEX(Components!$I$4:$I$989, MATCH(B61&amp;D61&amp;F61,Components!$B$4:$B$989&amp;Components!$C$4:$C$989&amp;Components!$H$4:$H$989,0),0),"")</f>
        <v/>
      </c>
      <c r="H61" s="138" t="s">
        <v>884</v>
      </c>
      <c r="I61" s="138" t="s">
        <v>856</v>
      </c>
      <c r="J61" s="265" t="s">
        <v>915</v>
      </c>
      <c r="K61" s="265" t="s">
        <v>957</v>
      </c>
      <c r="L61" s="206"/>
      <c r="M61" s="206"/>
      <c r="N61" s="206"/>
      <c r="O61" s="206">
        <v>1</v>
      </c>
      <c r="P61" s="206">
        <v>1</v>
      </c>
      <c r="Q61" s="252">
        <f t="shared" si="0"/>
        <v>2</v>
      </c>
      <c r="R61" s="206">
        <v>112000</v>
      </c>
      <c r="S61" s="252">
        <f t="shared" si="4"/>
        <v>0</v>
      </c>
      <c r="T61" s="252">
        <f t="shared" si="5"/>
        <v>0</v>
      </c>
      <c r="U61" s="252">
        <f t="shared" si="6"/>
        <v>0</v>
      </c>
      <c r="V61" s="252">
        <f t="shared" si="7"/>
        <v>112000</v>
      </c>
      <c r="W61" s="252">
        <f t="shared" si="8"/>
        <v>112000</v>
      </c>
      <c r="X61" s="252">
        <f t="shared" si="9"/>
        <v>224000</v>
      </c>
      <c r="Y61" s="250" t="s">
        <v>635</v>
      </c>
      <c r="Z61" s="255" t="str">
        <f>IF(Y61&gt;0,INDEX(KPI!$B$2:$B$61, MATCH(Y61,KPI!$A$2:$A$61, 0)),"Enter KPI Reference No. to the left")</f>
        <v>Illiterate 15-60 year olds who have grauated from two-year IFAE course</v>
      </c>
      <c r="AA61" s="250" t="s">
        <v>1032</v>
      </c>
      <c r="AB61" s="213" t="s">
        <v>3350</v>
      </c>
      <c r="AC61" s="213" t="s">
        <v>988</v>
      </c>
    </row>
    <row r="62" spans="1:29" ht="96" x14ac:dyDescent="0.2">
      <c r="A62" s="113">
        <v>60</v>
      </c>
      <c r="B62" s="129">
        <v>4</v>
      </c>
      <c r="C62" s="130" t="str">
        <f>IF(COUNTIF(Components!$E$4:$E$1992,B62)&gt;0,INDEX(Components!$G$4:$G$992, MATCH(B62,Components!$E$4:$E$992, 0)),"Enter valid code to the left")</f>
        <v>Adult and non-formal education (ANFE)</v>
      </c>
      <c r="D62" s="129">
        <v>3</v>
      </c>
      <c r="E62" s="130" t="str">
        <f t="array" ref="E62">IF(COUNTIFS(Components!$F$4:$F$989,D62,Components!$B$4:$B$989,B62)&gt;0,INDEX(Components!$G$4:$G$989, MATCH(B62&amp;D62,Components!$B$4:$B$989&amp;Components!$F$4:$F$989,0),0),"Enter the component code on the left")</f>
        <v>introducing continuing education programmes in emerging regions</v>
      </c>
      <c r="F62" s="129"/>
      <c r="G62" s="130" t="str">
        <f t="array" ref="G62">IF(COUNTIFS(Components!$H$4:$H$989,F62, Components!$C$4:$C$989,D62,Components!$B$4:$B$989,B62)&gt;0,INDEX(Components!$I$4:$I$989, MATCH(B62&amp;D62&amp;F62,Components!$B$4:$B$989&amp;Components!$C$4:$C$989&amp;Components!$H$4:$H$989,0),0),"")</f>
        <v/>
      </c>
      <c r="H62" s="138" t="s">
        <v>884</v>
      </c>
      <c r="I62" s="240" t="s">
        <v>857</v>
      </c>
      <c r="J62" s="265" t="s">
        <v>781</v>
      </c>
      <c r="K62" s="265" t="s">
        <v>960</v>
      </c>
      <c r="L62" s="206"/>
      <c r="M62" s="206"/>
      <c r="N62" s="206"/>
      <c r="O62" s="206"/>
      <c r="P62" s="206">
        <v>1</v>
      </c>
      <c r="Q62" s="252">
        <f t="shared" si="0"/>
        <v>1</v>
      </c>
      <c r="R62" s="206">
        <v>112000</v>
      </c>
      <c r="S62" s="252">
        <f t="shared" si="4"/>
        <v>0</v>
      </c>
      <c r="T62" s="252">
        <f t="shared" si="5"/>
        <v>0</v>
      </c>
      <c r="U62" s="252">
        <f t="shared" si="6"/>
        <v>0</v>
      </c>
      <c r="V62" s="252">
        <f t="shared" si="7"/>
        <v>0</v>
      </c>
      <c r="W62" s="252">
        <f t="shared" si="8"/>
        <v>112000</v>
      </c>
      <c r="X62" s="252">
        <f t="shared" si="9"/>
        <v>112000</v>
      </c>
      <c r="Y62" s="250" t="s">
        <v>635</v>
      </c>
      <c r="Z62" s="255" t="str">
        <f>IF(Y62&gt;0,INDEX(KPI!$B$2:$B$61, MATCH(Y62,KPI!$A$2:$A$61, 0)),"Enter KPI Reference No. to the left")</f>
        <v>Illiterate 15-60 year olds who have grauated from two-year IFAE course</v>
      </c>
      <c r="AA62" s="250" t="s">
        <v>1032</v>
      </c>
      <c r="AB62" s="213" t="s">
        <v>3350</v>
      </c>
      <c r="AC62" s="213" t="s">
        <v>989</v>
      </c>
    </row>
    <row r="63" spans="1:29" ht="60" x14ac:dyDescent="0.2">
      <c r="A63" s="120">
        <v>61</v>
      </c>
      <c r="B63" s="129">
        <v>4</v>
      </c>
      <c r="C63" s="130" t="str">
        <f>IF(COUNTIF(Components!$E$4:$E$1992,B63)&gt;0,INDEX(Components!$G$4:$G$992, MATCH(B63,Components!$E$4:$E$992, 0)),"Enter valid code to the left")</f>
        <v>Adult and non-formal education (ANFE)</v>
      </c>
      <c r="D63" s="129">
        <v>3</v>
      </c>
      <c r="E63" s="130" t="str">
        <f t="array" ref="E63">IF(COUNTIFS(Components!$F$4:$F$989,D63,Components!$B$4:$B$989,B63)&gt;0,INDEX(Components!$G$4:$G$989, MATCH(B63&amp;D63,Components!$B$4:$B$989&amp;Components!$F$4:$F$989,0),0),"Enter the component code on the left")</f>
        <v>introducing continuing education programmes in emerging regions</v>
      </c>
      <c r="F63" s="129"/>
      <c r="G63" s="130" t="str">
        <f t="array" ref="G63">IF(COUNTIFS(Components!$H$4:$H$989,F63, Components!$C$4:$C$989,D63,Components!$B$4:$B$989,B63)&gt;0,INDEX(Components!$I$4:$I$989, MATCH(B63&amp;D63&amp;F63,Components!$B$4:$B$989&amp;Components!$C$4:$C$989&amp;Components!$H$4:$H$989,0),0),"")</f>
        <v/>
      </c>
      <c r="H63" s="138" t="s">
        <v>884</v>
      </c>
      <c r="I63" s="240" t="s">
        <v>858</v>
      </c>
      <c r="J63" s="265"/>
      <c r="K63" s="265"/>
      <c r="L63" s="206"/>
      <c r="M63" s="206"/>
      <c r="N63" s="206"/>
      <c r="O63" s="206"/>
      <c r="P63" s="206"/>
      <c r="Q63" s="252">
        <f t="shared" si="0"/>
        <v>0</v>
      </c>
      <c r="R63" s="206">
        <v>0</v>
      </c>
      <c r="S63" s="252">
        <f t="shared" si="4"/>
        <v>0</v>
      </c>
      <c r="T63" s="252">
        <f t="shared" si="5"/>
        <v>0</v>
      </c>
      <c r="U63" s="252">
        <f t="shared" si="6"/>
        <v>0</v>
      </c>
      <c r="V63" s="252">
        <f t="shared" si="7"/>
        <v>0</v>
      </c>
      <c r="W63" s="252">
        <f t="shared" si="8"/>
        <v>0</v>
      </c>
      <c r="X63" s="252">
        <f t="shared" si="9"/>
        <v>0</v>
      </c>
      <c r="Y63" s="250" t="s">
        <v>635</v>
      </c>
      <c r="Z63" s="255" t="str">
        <f>IF(Y63&gt;0,INDEX(KPI!$B$2:$B$61, MATCH(Y63,KPI!$A$2:$A$61, 0)),"Enter KPI Reference No. to the left")</f>
        <v>Illiterate 15-60 year olds who have grauated from two-year IFAE course</v>
      </c>
      <c r="AA63" s="250"/>
      <c r="AB63" s="213"/>
      <c r="AC63" s="213"/>
    </row>
    <row r="64" spans="1:29" ht="60" x14ac:dyDescent="0.2">
      <c r="A64" s="113">
        <v>62</v>
      </c>
      <c r="B64" s="129">
        <v>4</v>
      </c>
      <c r="C64" s="130" t="str">
        <f>IF(COUNTIF(Components!$E$4:$E$1992,B64)&gt;0,INDEX(Components!$G$4:$G$992, MATCH(B64,Components!$E$4:$E$992, 0)),"Enter valid code to the left")</f>
        <v>Adult and non-formal education (ANFE)</v>
      </c>
      <c r="D64" s="129">
        <v>3</v>
      </c>
      <c r="E64" s="130" t="str">
        <f t="array" ref="E64">IF(COUNTIFS(Components!$F$4:$F$989,D64,Components!$B$4:$B$989,B64)&gt;0,INDEX(Components!$G$4:$G$989, MATCH(B64&amp;D64,Components!$B$4:$B$989&amp;Components!$F$4:$F$989,0),0),"Enter the component code on the left")</f>
        <v>introducing continuing education programmes in emerging regions</v>
      </c>
      <c r="F64" s="129"/>
      <c r="G64" s="130" t="str">
        <f t="array" ref="G64">IF(COUNTIFS(Components!$H$4:$H$989,F64, Components!$C$4:$C$989,D64,Components!$B$4:$B$989,B64)&gt;0,INDEX(Components!$I$4:$I$989, MATCH(B64&amp;D64&amp;F64,Components!$B$4:$B$989&amp;Components!$C$4:$C$989&amp;Components!$H$4:$H$989,0),0),"")</f>
        <v/>
      </c>
      <c r="H64" s="138" t="s">
        <v>884</v>
      </c>
      <c r="I64" s="138" t="s">
        <v>859</v>
      </c>
      <c r="J64" s="265" t="s">
        <v>916</v>
      </c>
      <c r="K64" s="265" t="s">
        <v>961</v>
      </c>
      <c r="L64" s="206"/>
      <c r="M64" s="206">
        <v>1</v>
      </c>
      <c r="N64" s="206"/>
      <c r="O64" s="206"/>
      <c r="P64" s="206"/>
      <c r="Q64" s="252">
        <f t="shared" si="0"/>
        <v>1</v>
      </c>
      <c r="R64" s="206">
        <v>492600</v>
      </c>
      <c r="S64" s="252">
        <f t="shared" si="4"/>
        <v>0</v>
      </c>
      <c r="T64" s="252">
        <f t="shared" si="5"/>
        <v>492600</v>
      </c>
      <c r="U64" s="252">
        <f t="shared" si="6"/>
        <v>0</v>
      </c>
      <c r="V64" s="252">
        <f t="shared" si="7"/>
        <v>0</v>
      </c>
      <c r="W64" s="252">
        <f t="shared" si="8"/>
        <v>0</v>
      </c>
      <c r="X64" s="252">
        <f t="shared" si="9"/>
        <v>492600</v>
      </c>
      <c r="Y64" s="250" t="s">
        <v>635</v>
      </c>
      <c r="Z64" s="255" t="str">
        <f>IF(Y64&gt;0,INDEX(KPI!$B$2:$B$61, MATCH(Y64,KPI!$A$2:$A$61, 0)),"Enter KPI Reference No. to the left")</f>
        <v>Illiterate 15-60 year olds who have grauated from two-year IFAE course</v>
      </c>
      <c r="AA64" s="250" t="s">
        <v>3348</v>
      </c>
      <c r="AB64" s="213" t="s">
        <v>3350</v>
      </c>
      <c r="AC64" s="213" t="s">
        <v>988</v>
      </c>
    </row>
    <row r="65" spans="1:29" ht="60" x14ac:dyDescent="0.2">
      <c r="A65" s="120">
        <v>63</v>
      </c>
      <c r="B65" s="129">
        <v>4</v>
      </c>
      <c r="C65" s="130" t="str">
        <f>IF(COUNTIF(Components!$E$4:$E$1992,B65)&gt;0,INDEX(Components!$G$4:$G$992, MATCH(B65,Components!$E$4:$E$992, 0)),"Enter valid code to the left")</f>
        <v>Adult and non-formal education (ANFE)</v>
      </c>
      <c r="D65" s="129">
        <v>3</v>
      </c>
      <c r="E65" s="130" t="str">
        <f t="array" ref="E65">IF(COUNTIFS(Components!$F$4:$F$989,D65,Components!$B$4:$B$989,B65)&gt;0,INDEX(Components!$G$4:$G$989, MATCH(B65&amp;D65,Components!$B$4:$B$989&amp;Components!$F$4:$F$989,0),0),"Enter the component code on the left")</f>
        <v>introducing continuing education programmes in emerging regions</v>
      </c>
      <c r="F65" s="129"/>
      <c r="G65" s="130" t="str">
        <f t="array" ref="G65">IF(COUNTIFS(Components!$H$4:$H$989,F65, Components!$C$4:$C$989,D65,Components!$B$4:$B$989,B65)&gt;0,INDEX(Components!$I$4:$I$989, MATCH(B65&amp;D65&amp;F65,Components!$B$4:$B$989&amp;Components!$C$4:$C$989&amp;Components!$H$4:$H$989,0),0),"")</f>
        <v/>
      </c>
      <c r="H65" s="138" t="s">
        <v>884</v>
      </c>
      <c r="I65" s="138" t="s">
        <v>860</v>
      </c>
      <c r="J65" s="265" t="s">
        <v>917</v>
      </c>
      <c r="K65" s="265" t="s">
        <v>962</v>
      </c>
      <c r="L65" s="206"/>
      <c r="M65" s="206"/>
      <c r="N65" s="206">
        <v>1</v>
      </c>
      <c r="O65" s="206"/>
      <c r="P65" s="206"/>
      <c r="Q65" s="252">
        <f t="shared" si="0"/>
        <v>1</v>
      </c>
      <c r="R65" s="206">
        <v>492600</v>
      </c>
      <c r="S65" s="252">
        <f t="shared" si="4"/>
        <v>0</v>
      </c>
      <c r="T65" s="252">
        <f t="shared" si="5"/>
        <v>0</v>
      </c>
      <c r="U65" s="252">
        <f t="shared" si="6"/>
        <v>492600</v>
      </c>
      <c r="V65" s="252">
        <f t="shared" si="7"/>
        <v>0</v>
      </c>
      <c r="W65" s="252">
        <f t="shared" si="8"/>
        <v>0</v>
      </c>
      <c r="X65" s="252">
        <f t="shared" si="9"/>
        <v>492600</v>
      </c>
      <c r="Y65" s="250" t="s">
        <v>635</v>
      </c>
      <c r="Z65" s="255" t="str">
        <f>IF(Y65&gt;0,INDEX(KPI!$B$2:$B$61, MATCH(Y65,KPI!$A$2:$A$61, 0)),"Enter KPI Reference No. to the left")</f>
        <v>Illiterate 15-60 year olds who have grauated from two-year IFAE course</v>
      </c>
      <c r="AA65" s="250" t="s">
        <v>3348</v>
      </c>
      <c r="AB65" s="213" t="s">
        <v>3350</v>
      </c>
      <c r="AC65" s="213" t="s">
        <v>989</v>
      </c>
    </row>
    <row r="66" spans="1:29" ht="36" x14ac:dyDescent="0.2">
      <c r="A66" s="113">
        <v>64</v>
      </c>
      <c r="B66" s="129">
        <v>4</v>
      </c>
      <c r="C66" s="130" t="str">
        <f>IF(COUNTIF(Components!$E$4:$E$1992,B66)&gt;0,INDEX(Components!$G$4:$G$992, MATCH(B66,Components!$E$4:$E$992, 0)),"Enter valid code to the left")</f>
        <v>Adult and non-formal education (ANFE)</v>
      </c>
      <c r="D66" s="129">
        <v>4</v>
      </c>
      <c r="E66" s="130" t="str">
        <f t="array" ref="E66">IF(COUNTIFS(Components!$F$4:$F$989,D66,Components!$B$4:$B$989,B66)&gt;0,INDEX(Components!$G$4:$G$989, MATCH(B66&amp;D66,Components!$B$4:$B$989&amp;Components!$F$4:$F$989,0),0),"Enter the component code on the left")</f>
        <v>improving the quality of ANFE</v>
      </c>
      <c r="F66" s="129"/>
      <c r="G66" s="130" t="str">
        <f t="array" ref="G66">IF(COUNTIFS(Components!$H$4:$H$989,F66, Components!$C$4:$C$989,D66,Components!$B$4:$B$989,B66)&gt;0,INDEX(Components!$I$4:$I$989, MATCH(B66&amp;D66&amp;F66,Components!$B$4:$B$989&amp;Components!$C$4:$C$989&amp;Components!$H$4:$H$989,0),0),"")</f>
        <v/>
      </c>
      <c r="H66" s="138" t="s">
        <v>885</v>
      </c>
      <c r="I66" s="240" t="s">
        <v>861</v>
      </c>
      <c r="J66" s="265"/>
      <c r="K66" s="265"/>
      <c r="L66" s="206"/>
      <c r="M66" s="206"/>
      <c r="N66" s="206"/>
      <c r="O66" s="206"/>
      <c r="P66" s="206"/>
      <c r="Q66" s="252">
        <f t="shared" si="0"/>
        <v>0</v>
      </c>
      <c r="R66" s="206">
        <v>0</v>
      </c>
      <c r="S66" s="252">
        <f t="shared" si="4"/>
        <v>0</v>
      </c>
      <c r="T66" s="252">
        <f t="shared" si="5"/>
        <v>0</v>
      </c>
      <c r="U66" s="252">
        <f t="shared" si="6"/>
        <v>0</v>
      </c>
      <c r="V66" s="252">
        <f t="shared" si="7"/>
        <v>0</v>
      </c>
      <c r="W66" s="252">
        <f t="shared" si="8"/>
        <v>0</v>
      </c>
      <c r="X66" s="252">
        <f t="shared" si="9"/>
        <v>0</v>
      </c>
      <c r="Y66" s="250" t="s">
        <v>635</v>
      </c>
      <c r="Z66" s="255" t="str">
        <f>IF(Y66&gt;0,INDEX(KPI!$B$2:$B$61, MATCH(Y66,KPI!$A$2:$A$61, 0)),"Enter KPI Reference No. to the left")</f>
        <v>Illiterate 15-60 year olds who have grauated from two-year IFAE course</v>
      </c>
      <c r="AA66" s="250"/>
      <c r="AB66" s="213"/>
      <c r="AC66" s="213"/>
    </row>
    <row r="67" spans="1:29" ht="36" x14ac:dyDescent="0.2">
      <c r="A67" s="120">
        <v>65</v>
      </c>
      <c r="B67" s="129">
        <v>4</v>
      </c>
      <c r="C67" s="130" t="str">
        <f>IF(COUNTIF(Components!$E$4:$E$1992,B67)&gt;0,INDEX(Components!$G$4:$G$992, MATCH(B67,Components!$E$4:$E$992, 0)),"Enter valid code to the left")</f>
        <v>Adult and non-formal education (ANFE)</v>
      </c>
      <c r="D67" s="129">
        <v>4</v>
      </c>
      <c r="E67" s="130" t="str">
        <f t="array" ref="E67">IF(COUNTIFS(Components!$F$4:$F$989,D67,Components!$B$4:$B$989,B67)&gt;0,INDEX(Components!$G$4:$G$989, MATCH(B67&amp;D67,Components!$B$4:$B$989&amp;Components!$F$4:$F$989,0),0),"Enter the component code on the left")</f>
        <v>improving the quality of ANFE</v>
      </c>
      <c r="F67" s="129"/>
      <c r="G67" s="130" t="str">
        <f t="array" ref="G67">IF(COUNTIFS(Components!$H$4:$H$989,F67, Components!$C$4:$C$989,D67,Components!$B$4:$B$989,B67)&gt;0,INDEX(Components!$I$4:$I$989, MATCH(B67&amp;D67&amp;F67,Components!$B$4:$B$989&amp;Components!$C$4:$C$989&amp;Components!$H$4:$H$989,0),0),"")</f>
        <v/>
      </c>
      <c r="H67" s="138" t="s">
        <v>885</v>
      </c>
      <c r="I67" s="138" t="s">
        <v>862</v>
      </c>
      <c r="J67" s="265" t="s">
        <v>918</v>
      </c>
      <c r="K67" s="265" t="s">
        <v>963</v>
      </c>
      <c r="L67" s="206">
        <v>1</v>
      </c>
      <c r="M67" s="206"/>
      <c r="N67" s="206"/>
      <c r="O67" s="206"/>
      <c r="P67" s="206"/>
      <c r="Q67" s="252">
        <f t="shared" si="0"/>
        <v>1</v>
      </c>
      <c r="R67" s="206">
        <v>54000</v>
      </c>
      <c r="S67" s="252">
        <f t="shared" si="4"/>
        <v>54000</v>
      </c>
      <c r="T67" s="252">
        <f t="shared" si="5"/>
        <v>0</v>
      </c>
      <c r="U67" s="252">
        <f t="shared" si="6"/>
        <v>0</v>
      </c>
      <c r="V67" s="252">
        <f t="shared" si="7"/>
        <v>0</v>
      </c>
      <c r="W67" s="252">
        <f t="shared" si="8"/>
        <v>0</v>
      </c>
      <c r="X67" s="252">
        <f t="shared" si="9"/>
        <v>54000</v>
      </c>
      <c r="Y67" s="250" t="s">
        <v>635</v>
      </c>
      <c r="Z67" s="255" t="str">
        <f>IF(Y67&gt;0,INDEX(KPI!$B$2:$B$61, MATCH(Y67,KPI!$A$2:$A$61, 0)),"Enter KPI Reference No. to the left")</f>
        <v>Illiterate 15-60 year olds who have grauated from two-year IFAE course</v>
      </c>
      <c r="AA67" s="257" t="s">
        <v>3349</v>
      </c>
      <c r="AB67" s="213" t="s">
        <v>3350</v>
      </c>
      <c r="AC67" s="213"/>
    </row>
    <row r="68" spans="1:29" ht="36" x14ac:dyDescent="0.2">
      <c r="A68" s="113">
        <v>66</v>
      </c>
      <c r="B68" s="129">
        <v>4</v>
      </c>
      <c r="C68" s="130" t="str">
        <f>IF(COUNTIF(Components!$E$4:$E$1992,B68)&gt;0,INDEX(Components!$G$4:$G$992, MATCH(B68,Components!$E$4:$E$992, 0)),"Enter valid code to the left")</f>
        <v>Adult and non-formal education (ANFE)</v>
      </c>
      <c r="D68" s="129">
        <v>4</v>
      </c>
      <c r="E68" s="130" t="str">
        <f t="array" ref="E68">IF(COUNTIFS(Components!$F$4:$F$989,D68,Components!$B$4:$B$989,B68)&gt;0,INDEX(Components!$G$4:$G$989, MATCH(B68&amp;D68,Components!$B$4:$B$989&amp;Components!$F$4:$F$989,0),0),"Enter the component code on the left")</f>
        <v>improving the quality of ANFE</v>
      </c>
      <c r="F68" s="129"/>
      <c r="G68" s="130" t="str">
        <f t="array" ref="G68">IF(COUNTIFS(Components!$H$4:$H$989,F68, Components!$C$4:$C$989,D68,Components!$B$4:$B$989,B68)&gt;0,INDEX(Components!$I$4:$I$989, MATCH(B68&amp;D68&amp;F68,Components!$B$4:$B$989&amp;Components!$C$4:$C$989&amp;Components!$H$4:$H$989,0),0),"")</f>
        <v/>
      </c>
      <c r="H68" s="138" t="s">
        <v>885</v>
      </c>
      <c r="I68" s="240" t="s">
        <v>863</v>
      </c>
      <c r="J68" s="265"/>
      <c r="K68" s="265"/>
      <c r="L68" s="206"/>
      <c r="M68" s="206"/>
      <c r="N68" s="206"/>
      <c r="O68" s="206"/>
      <c r="P68" s="206"/>
      <c r="Q68" s="252">
        <f t="shared" si="0"/>
        <v>0</v>
      </c>
      <c r="R68" s="206">
        <v>0</v>
      </c>
      <c r="S68" s="252">
        <f t="shared" si="4"/>
        <v>0</v>
      </c>
      <c r="T68" s="252">
        <f t="shared" si="5"/>
        <v>0</v>
      </c>
      <c r="U68" s="252">
        <f t="shared" si="6"/>
        <v>0</v>
      </c>
      <c r="V68" s="252">
        <f t="shared" si="7"/>
        <v>0</v>
      </c>
      <c r="W68" s="252">
        <f t="shared" si="8"/>
        <v>0</v>
      </c>
      <c r="X68" s="252">
        <f t="shared" si="9"/>
        <v>0</v>
      </c>
      <c r="Y68" s="250" t="s">
        <v>635</v>
      </c>
      <c r="Z68" s="255" t="str">
        <f>IF(Y68&gt;0,INDEX(KPI!$B$2:$B$61, MATCH(Y68,KPI!$A$2:$A$61, 0)),"Enter KPI Reference No. to the left")</f>
        <v>Illiterate 15-60 year olds who have grauated from two-year IFAE course</v>
      </c>
      <c r="AA68" s="250"/>
      <c r="AB68" s="213"/>
      <c r="AC68" s="213"/>
    </row>
    <row r="69" spans="1:29" ht="48" x14ac:dyDescent="0.2">
      <c r="A69" s="120">
        <v>67</v>
      </c>
      <c r="B69" s="129">
        <v>4</v>
      </c>
      <c r="C69" s="130" t="str">
        <f>IF(COUNTIF(Components!$E$4:$E$1992,B69)&gt;0,INDEX(Components!$G$4:$G$992, MATCH(B69,Components!$E$4:$E$992, 0)),"Enter valid code to the left")</f>
        <v>Adult and non-formal education (ANFE)</v>
      </c>
      <c r="D69" s="129">
        <v>4</v>
      </c>
      <c r="E69" s="130" t="str">
        <f t="array" ref="E69">IF(COUNTIFS(Components!$F$4:$F$989,D69,Components!$B$4:$B$989,B69)&gt;0,INDEX(Components!$G$4:$G$989, MATCH(B69&amp;D69,Components!$B$4:$B$989&amp;Components!$F$4:$F$989,0),0),"Enter the component code on the left")</f>
        <v>improving the quality of ANFE</v>
      </c>
      <c r="F69" s="129"/>
      <c r="G69" s="130" t="str">
        <f t="array" ref="G69">IF(COUNTIFS(Components!$H$4:$H$989,F69, Components!$C$4:$C$989,D69,Components!$B$4:$B$989,B69)&gt;0,INDEX(Components!$I$4:$I$989, MATCH(B69&amp;D69&amp;F69,Components!$B$4:$B$989&amp;Components!$C$4:$C$989&amp;Components!$H$4:$H$989,0),0),"")</f>
        <v/>
      </c>
      <c r="H69" s="138" t="s">
        <v>885</v>
      </c>
      <c r="I69" s="138" t="s">
        <v>864</v>
      </c>
      <c r="J69" s="265" t="s">
        <v>919</v>
      </c>
      <c r="K69" s="265" t="s">
        <v>964</v>
      </c>
      <c r="L69" s="206"/>
      <c r="M69" s="206">
        <v>1</v>
      </c>
      <c r="N69" s="206"/>
      <c r="O69" s="206"/>
      <c r="P69" s="206"/>
      <c r="Q69" s="252">
        <f t="shared" si="0"/>
        <v>1</v>
      </c>
      <c r="R69" s="206">
        <v>164200</v>
      </c>
      <c r="S69" s="252">
        <f t="shared" si="4"/>
        <v>0</v>
      </c>
      <c r="T69" s="252">
        <f t="shared" si="5"/>
        <v>164200</v>
      </c>
      <c r="U69" s="252">
        <f t="shared" si="6"/>
        <v>0</v>
      </c>
      <c r="V69" s="252">
        <f t="shared" si="7"/>
        <v>0</v>
      </c>
      <c r="W69" s="252">
        <f t="shared" si="8"/>
        <v>0</v>
      </c>
      <c r="X69" s="252">
        <f t="shared" si="9"/>
        <v>164200</v>
      </c>
      <c r="Y69" s="250" t="s">
        <v>635</v>
      </c>
      <c r="Z69" s="255" t="str">
        <f>IF(Y69&gt;0,INDEX(KPI!$B$2:$B$61, MATCH(Y69,KPI!$A$2:$A$61, 0)),"Enter KPI Reference No. to the left")</f>
        <v>Illiterate 15-60 year olds who have grauated from two-year IFAE course</v>
      </c>
      <c r="AA69" s="257" t="s">
        <v>3349</v>
      </c>
      <c r="AB69" s="213" t="s">
        <v>3350</v>
      </c>
      <c r="AC69" s="213" t="s">
        <v>988</v>
      </c>
    </row>
    <row r="70" spans="1:29" ht="72" x14ac:dyDescent="0.2">
      <c r="A70" s="113">
        <v>68</v>
      </c>
      <c r="B70" s="129">
        <v>4</v>
      </c>
      <c r="C70" s="130" t="str">
        <f>IF(COUNTIF(Components!$E$4:$E$1992,B70)&gt;0,INDEX(Components!$G$4:$G$992, MATCH(B70,Components!$E$4:$E$992, 0)),"Enter valid code to the left")</f>
        <v>Adult and non-formal education (ANFE)</v>
      </c>
      <c r="D70" s="129">
        <v>4</v>
      </c>
      <c r="E70" s="130" t="str">
        <f t="array" ref="E70">IF(COUNTIFS(Components!$F$4:$F$989,D70,Components!$B$4:$B$989,B70)&gt;0,INDEX(Components!$G$4:$G$989, MATCH(B70&amp;D70,Components!$B$4:$B$989&amp;Components!$F$4:$F$989,0),0),"Enter the component code on the left")</f>
        <v>improving the quality of ANFE</v>
      </c>
      <c r="F70" s="129"/>
      <c r="G70" s="130" t="str">
        <f t="array" ref="G70">IF(COUNTIFS(Components!$H$4:$H$989,F70, Components!$C$4:$C$989,D70,Components!$B$4:$B$989,B70)&gt;0,INDEX(Components!$I$4:$I$989, MATCH(B70&amp;D70&amp;F70,Components!$B$4:$B$989&amp;Components!$C$4:$C$989&amp;Components!$H$4:$H$989,0),0),"")</f>
        <v/>
      </c>
      <c r="H70" s="138" t="s">
        <v>885</v>
      </c>
      <c r="I70" s="138" t="s">
        <v>865</v>
      </c>
      <c r="J70" s="265" t="s">
        <v>920</v>
      </c>
      <c r="K70" s="265" t="s">
        <v>965</v>
      </c>
      <c r="L70" s="206"/>
      <c r="M70" s="206">
        <v>1</v>
      </c>
      <c r="N70" s="206"/>
      <c r="O70" s="206"/>
      <c r="P70" s="206"/>
      <c r="Q70" s="252">
        <f t="shared" si="0"/>
        <v>1</v>
      </c>
      <c r="R70" s="206">
        <v>164200</v>
      </c>
      <c r="S70" s="252">
        <f t="shared" si="4"/>
        <v>0</v>
      </c>
      <c r="T70" s="252">
        <f t="shared" si="5"/>
        <v>164200</v>
      </c>
      <c r="U70" s="252">
        <f t="shared" si="6"/>
        <v>0</v>
      </c>
      <c r="V70" s="252">
        <f t="shared" si="7"/>
        <v>0</v>
      </c>
      <c r="W70" s="252">
        <f t="shared" si="8"/>
        <v>0</v>
      </c>
      <c r="X70" s="252">
        <f t="shared" si="9"/>
        <v>164200</v>
      </c>
      <c r="Y70" s="250" t="s">
        <v>635</v>
      </c>
      <c r="Z70" s="255" t="str">
        <f>IF(Y70&gt;0,INDEX(KPI!$B$2:$B$61, MATCH(Y70,KPI!$A$2:$A$61, 0)),"Enter KPI Reference No. to the left")</f>
        <v>Illiterate 15-60 year olds who have grauated from two-year IFAE course</v>
      </c>
      <c r="AA70" s="257" t="s">
        <v>3349</v>
      </c>
      <c r="AB70" s="213" t="s">
        <v>3350</v>
      </c>
      <c r="AC70" s="213" t="s">
        <v>989</v>
      </c>
    </row>
    <row r="71" spans="1:29" ht="36" x14ac:dyDescent="0.2">
      <c r="A71" s="120">
        <v>69</v>
      </c>
      <c r="B71" s="129">
        <v>4</v>
      </c>
      <c r="C71" s="130" t="str">
        <f>IF(COUNTIF(Components!$E$4:$E$1992,B71)&gt;0,INDEX(Components!$G$4:$G$992, MATCH(B71,Components!$E$4:$E$992, 0)),"Enter valid code to the left")</f>
        <v>Adult and non-formal education (ANFE)</v>
      </c>
      <c r="D71" s="129">
        <v>4</v>
      </c>
      <c r="E71" s="130" t="str">
        <f t="array" ref="E71">IF(COUNTIFS(Components!$F$4:$F$989,D71,Components!$B$4:$B$989,B71)&gt;0,INDEX(Components!$G$4:$G$989, MATCH(B71&amp;D71,Components!$B$4:$B$989&amp;Components!$F$4:$F$989,0),0),"Enter the component code on the left")</f>
        <v>improving the quality of ANFE</v>
      </c>
      <c r="F71" s="129"/>
      <c r="G71" s="130" t="str">
        <f t="array" ref="G71">IF(COUNTIFS(Components!$H$4:$H$989,F71, Components!$C$4:$C$989,D71,Components!$B$4:$B$989,B71)&gt;0,INDEX(Components!$I$4:$I$989, MATCH(B71&amp;D71&amp;F71,Components!$B$4:$B$989&amp;Components!$C$4:$C$989&amp;Components!$H$4:$H$989,0),0),"")</f>
        <v/>
      </c>
      <c r="H71" s="138" t="s">
        <v>885</v>
      </c>
      <c r="I71" s="240" t="s">
        <v>866</v>
      </c>
      <c r="J71" s="265"/>
      <c r="K71" s="265"/>
      <c r="L71" s="206"/>
      <c r="M71" s="206"/>
      <c r="N71" s="206"/>
      <c r="O71" s="206"/>
      <c r="P71" s="206"/>
      <c r="Q71" s="252">
        <f t="shared" si="0"/>
        <v>0</v>
      </c>
      <c r="R71" s="206">
        <v>0</v>
      </c>
      <c r="S71" s="252">
        <f t="shared" si="4"/>
        <v>0</v>
      </c>
      <c r="T71" s="252">
        <f t="shared" si="5"/>
        <v>0</v>
      </c>
      <c r="U71" s="252">
        <f t="shared" si="6"/>
        <v>0</v>
      </c>
      <c r="V71" s="252">
        <f t="shared" si="7"/>
        <v>0</v>
      </c>
      <c r="W71" s="252">
        <f t="shared" si="8"/>
        <v>0</v>
      </c>
      <c r="X71" s="252">
        <f t="shared" si="9"/>
        <v>0</v>
      </c>
      <c r="Y71" s="250" t="s">
        <v>635</v>
      </c>
      <c r="Z71" s="255" t="str">
        <f>IF(Y71&gt;0,INDEX(KPI!$B$2:$B$61, MATCH(Y71,KPI!$A$2:$A$61, 0)),"Enter KPI Reference No. to the left")</f>
        <v>Illiterate 15-60 year olds who have grauated from two-year IFAE course</v>
      </c>
      <c r="AA71" s="250"/>
      <c r="AB71" s="213"/>
      <c r="AC71" s="213"/>
    </row>
    <row r="72" spans="1:29" ht="36" x14ac:dyDescent="0.2">
      <c r="A72" s="113">
        <v>70</v>
      </c>
      <c r="B72" s="129">
        <v>4</v>
      </c>
      <c r="C72" s="130" t="str">
        <f>IF(COUNTIF(Components!$E$4:$E$1992,B72)&gt;0,INDEX(Components!$G$4:$G$992, MATCH(B72,Components!$E$4:$E$992, 0)),"Enter valid code to the left")</f>
        <v>Adult and non-formal education (ANFE)</v>
      </c>
      <c r="D72" s="129">
        <v>4</v>
      </c>
      <c r="E72" s="130" t="str">
        <f t="array" ref="E72">IF(COUNTIFS(Components!$F$4:$F$989,D72,Components!$B$4:$B$989,B72)&gt;0,INDEX(Components!$G$4:$G$989, MATCH(B72&amp;D72,Components!$B$4:$B$989&amp;Components!$F$4:$F$989,0),0),"Enter the component code on the left")</f>
        <v>improving the quality of ANFE</v>
      </c>
      <c r="F72" s="129"/>
      <c r="G72" s="130" t="str">
        <f t="array" ref="G72">IF(COUNTIFS(Components!$H$4:$H$989,F72, Components!$C$4:$C$989,D72,Components!$B$4:$B$989,B72)&gt;0,INDEX(Components!$I$4:$I$989, MATCH(B72&amp;D72&amp;F72,Components!$B$4:$B$989&amp;Components!$C$4:$C$989&amp;Components!$H$4:$H$989,0),0),"")</f>
        <v/>
      </c>
      <c r="H72" s="138" t="s">
        <v>885</v>
      </c>
      <c r="I72" s="138" t="s">
        <v>867</v>
      </c>
      <c r="J72" s="265" t="s">
        <v>921</v>
      </c>
      <c r="K72" s="265" t="s">
        <v>782</v>
      </c>
      <c r="L72" s="206"/>
      <c r="M72" s="206">
        <v>1</v>
      </c>
      <c r="N72" s="206">
        <v>1</v>
      </c>
      <c r="O72" s="206">
        <v>1</v>
      </c>
      <c r="P72" s="206">
        <v>1</v>
      </c>
      <c r="Q72" s="252">
        <f t="shared" si="0"/>
        <v>4</v>
      </c>
      <c r="R72" s="206">
        <v>112000</v>
      </c>
      <c r="S72" s="252">
        <f t="shared" si="4"/>
        <v>0</v>
      </c>
      <c r="T72" s="252">
        <f t="shared" si="5"/>
        <v>112000</v>
      </c>
      <c r="U72" s="252">
        <f t="shared" si="6"/>
        <v>112000</v>
      </c>
      <c r="V72" s="252">
        <f t="shared" si="7"/>
        <v>112000</v>
      </c>
      <c r="W72" s="252">
        <f t="shared" si="8"/>
        <v>112000</v>
      </c>
      <c r="X72" s="252">
        <f t="shared" si="9"/>
        <v>448000</v>
      </c>
      <c r="Y72" s="250" t="s">
        <v>635</v>
      </c>
      <c r="Z72" s="255" t="str">
        <f>IF(Y72&gt;0,INDEX(KPI!$B$2:$B$61, MATCH(Y72,KPI!$A$2:$A$61, 0)),"Enter KPI Reference No. to the left")</f>
        <v>Illiterate 15-60 year olds who have grauated from two-year IFAE course</v>
      </c>
      <c r="AA72" s="250" t="s">
        <v>1032</v>
      </c>
      <c r="AB72" s="213" t="s">
        <v>3350</v>
      </c>
      <c r="AC72" s="213"/>
    </row>
    <row r="73" spans="1:29" ht="36" x14ac:dyDescent="0.2">
      <c r="A73" s="120">
        <v>71</v>
      </c>
      <c r="B73" s="129">
        <v>4</v>
      </c>
      <c r="C73" s="130" t="str">
        <f>IF(COUNTIF(Components!$E$4:$E$1992,B73)&gt;0,INDEX(Components!$G$4:$G$992, MATCH(B73,Components!$E$4:$E$992, 0)),"Enter valid code to the left")</f>
        <v>Adult and non-formal education (ANFE)</v>
      </c>
      <c r="D73" s="129">
        <v>4</v>
      </c>
      <c r="E73" s="130" t="str">
        <f t="array" ref="E73">IF(COUNTIFS(Components!$F$4:$F$989,D73,Components!$B$4:$B$989,B73)&gt;0,INDEX(Components!$G$4:$G$989, MATCH(B73&amp;D73,Components!$B$4:$B$989&amp;Components!$F$4:$F$989,0),0),"Enter the component code on the left")</f>
        <v>improving the quality of ANFE</v>
      </c>
      <c r="F73" s="129"/>
      <c r="G73" s="130"/>
      <c r="H73" s="138" t="s">
        <v>885</v>
      </c>
      <c r="I73" s="138" t="s">
        <v>868</v>
      </c>
      <c r="J73" s="265" t="s">
        <v>921</v>
      </c>
      <c r="K73" s="265" t="s">
        <v>782</v>
      </c>
      <c r="L73" s="206"/>
      <c r="M73" s="206">
        <v>11</v>
      </c>
      <c r="N73" s="206">
        <v>11</v>
      </c>
      <c r="O73" s="206">
        <v>11</v>
      </c>
      <c r="P73" s="206">
        <v>11</v>
      </c>
      <c r="Q73" s="252">
        <f>L73+M73+N73+O73+P73</f>
        <v>44</v>
      </c>
      <c r="R73" s="206">
        <v>112000</v>
      </c>
      <c r="S73" s="252">
        <f t="shared" si="4"/>
        <v>0</v>
      </c>
      <c r="T73" s="252">
        <f t="shared" si="5"/>
        <v>1232000</v>
      </c>
      <c r="U73" s="252">
        <f t="shared" si="6"/>
        <v>1232000</v>
      </c>
      <c r="V73" s="252">
        <f t="shared" si="7"/>
        <v>1232000</v>
      </c>
      <c r="W73" s="252">
        <f t="shared" si="8"/>
        <v>1232000</v>
      </c>
      <c r="X73" s="252">
        <f t="shared" si="9"/>
        <v>4928000</v>
      </c>
      <c r="Y73" s="250" t="s">
        <v>635</v>
      </c>
      <c r="Z73" s="255" t="str">
        <f>IF(Y73&gt;0,INDEX(KPI!$B$2:$B$61, MATCH(Y73,KPI!$A$2:$A$61, 0)),"Enter KPI Reference No. to the left")</f>
        <v>Illiterate 15-60 year olds who have grauated from two-year IFAE course</v>
      </c>
      <c r="AA73" s="250" t="s">
        <v>1032</v>
      </c>
      <c r="AB73" s="213" t="s">
        <v>769</v>
      </c>
      <c r="AC73" s="213"/>
    </row>
    <row r="74" spans="1:29" ht="48" x14ac:dyDescent="0.2">
      <c r="A74" s="113">
        <v>72</v>
      </c>
      <c r="B74" s="129">
        <v>4</v>
      </c>
      <c r="C74" s="130" t="str">
        <f>IF(COUNTIF(Components!$E$4:$E$1992,B74)&gt;0,INDEX(Components!$G$4:$G$992, MATCH(B74,Components!$E$4:$E$992, 0)),"Enter valid code to the left")</f>
        <v>Adult and non-formal education (ANFE)</v>
      </c>
      <c r="D74" s="129">
        <v>4</v>
      </c>
      <c r="E74" s="130" t="str">
        <f t="array" ref="E74">IF(COUNTIFS(Components!$F$4:$F$989,D74,Components!$B$4:$B$989,B74)&gt;0,INDEX(Components!$G$4:$G$989, MATCH(B74&amp;D74,Components!$B$4:$B$989&amp;Components!$F$4:$F$989,0),0),"Enter the component code on the left")</f>
        <v>improving the quality of ANFE</v>
      </c>
      <c r="F74" s="129"/>
      <c r="G74" s="130"/>
      <c r="H74" s="138" t="s">
        <v>885</v>
      </c>
      <c r="I74" s="138" t="s">
        <v>869</v>
      </c>
      <c r="J74" s="265" t="s">
        <v>922</v>
      </c>
      <c r="K74" s="265" t="s">
        <v>966</v>
      </c>
      <c r="L74" s="206"/>
      <c r="M74" s="206">
        <v>1</v>
      </c>
      <c r="N74" s="206">
        <v>1</v>
      </c>
      <c r="O74" s="206">
        <v>1</v>
      </c>
      <c r="P74" s="206">
        <v>1</v>
      </c>
      <c r="Q74" s="252">
        <f>L74+M74+N74+O74+P74</f>
        <v>4</v>
      </c>
      <c r="R74" s="206">
        <v>273275</v>
      </c>
      <c r="S74" s="252">
        <f t="shared" si="4"/>
        <v>0</v>
      </c>
      <c r="T74" s="252">
        <f t="shared" si="5"/>
        <v>273275</v>
      </c>
      <c r="U74" s="252">
        <f t="shared" si="6"/>
        <v>273275</v>
      </c>
      <c r="V74" s="252">
        <f t="shared" si="7"/>
        <v>273275</v>
      </c>
      <c r="W74" s="252">
        <f t="shared" si="8"/>
        <v>273275</v>
      </c>
      <c r="X74" s="252">
        <f t="shared" si="9"/>
        <v>1093100</v>
      </c>
      <c r="Y74" s="250" t="s">
        <v>635</v>
      </c>
      <c r="Z74" s="255" t="str">
        <f>IF(Y74&gt;0,INDEX(KPI!$B$2:$B$61, MATCH(Y74,KPI!$A$2:$A$61, 0)),"Enter KPI Reference No. to the left")</f>
        <v>Illiterate 15-60 year olds who have grauated from two-year IFAE course</v>
      </c>
      <c r="AA74" s="250" t="s">
        <v>1032</v>
      </c>
      <c r="AB74" s="213" t="s">
        <v>3350</v>
      </c>
      <c r="AC74" s="213"/>
    </row>
    <row r="75" spans="1:29" ht="60" x14ac:dyDescent="0.2">
      <c r="A75" s="120">
        <v>73</v>
      </c>
      <c r="B75" s="129">
        <v>4</v>
      </c>
      <c r="C75" s="130" t="str">
        <f>IF(COUNTIF(Components!$E$4:$E$1992,B75)&gt;0,INDEX(Components!$G$4:$G$992, MATCH(B75,Components!$E$4:$E$992, 0)),"Enter valid code to the left")</f>
        <v>Adult and non-formal education (ANFE)</v>
      </c>
      <c r="D75" s="129">
        <v>4</v>
      </c>
      <c r="E75" s="130" t="str">
        <f t="array" ref="E75">IF(COUNTIFS(Components!$F$4:$F$989,D75,Components!$B$4:$B$989,B75)&gt;0,INDEX(Components!$G$4:$G$989, MATCH(B75&amp;D75,Components!$B$4:$B$989&amp;Components!$F$4:$F$989,0),0),"Enter the component code on the left")</f>
        <v>improving the quality of ANFE</v>
      </c>
      <c r="F75" s="129"/>
      <c r="G75" s="130" t="str">
        <f t="array" ref="G75">IF(COUNTIFS(Components!$H$4:$H$989,F75, Components!$C$4:$C$989,D75,Components!$B$4:$B$989,B75)&gt;0,INDEX(Components!$I$4:$I$989, MATCH(B75&amp;D75&amp;F75,Components!$B$4:$B$989&amp;Components!$C$4:$C$989&amp;Components!$H$4:$H$989,0),0),"")</f>
        <v/>
      </c>
      <c r="H75" s="138" t="s">
        <v>885</v>
      </c>
      <c r="I75" s="138" t="s">
        <v>870</v>
      </c>
      <c r="J75" s="265" t="s">
        <v>923</v>
      </c>
      <c r="K75" s="265" t="s">
        <v>967</v>
      </c>
      <c r="L75" s="206"/>
      <c r="M75" s="206">
        <v>11</v>
      </c>
      <c r="N75" s="206">
        <v>11</v>
      </c>
      <c r="O75" s="206">
        <v>11</v>
      </c>
      <c r="P75" s="206">
        <v>11</v>
      </c>
      <c r="Q75" s="252">
        <f t="shared" si="0"/>
        <v>44</v>
      </c>
      <c r="R75" s="206">
        <v>377000</v>
      </c>
      <c r="S75" s="252">
        <f t="shared" si="4"/>
        <v>0</v>
      </c>
      <c r="T75" s="252">
        <f t="shared" si="5"/>
        <v>4147000</v>
      </c>
      <c r="U75" s="252">
        <f t="shared" si="6"/>
        <v>4147000</v>
      </c>
      <c r="V75" s="252">
        <f t="shared" si="7"/>
        <v>4147000</v>
      </c>
      <c r="W75" s="252">
        <f t="shared" si="8"/>
        <v>4147000</v>
      </c>
      <c r="X75" s="252">
        <f t="shared" si="9"/>
        <v>16588000</v>
      </c>
      <c r="Y75" s="250" t="s">
        <v>635</v>
      </c>
      <c r="Z75" s="255" t="str">
        <f>IF(Y75&gt;0,INDEX(KPI!$B$2:$B$61, MATCH(Y75,KPI!$A$2:$A$61, 0)),"Enter KPI Reference No. to the left")</f>
        <v>Illiterate 15-60 year olds who have grauated from two-year IFAE course</v>
      </c>
      <c r="AA75" s="250" t="s">
        <v>1032</v>
      </c>
      <c r="AB75" s="213" t="s">
        <v>769</v>
      </c>
      <c r="AC75" s="213"/>
    </row>
    <row r="76" spans="1:29" ht="48" x14ac:dyDescent="0.2">
      <c r="A76" s="113">
        <v>74</v>
      </c>
      <c r="B76" s="129">
        <v>4</v>
      </c>
      <c r="C76" s="130" t="str">
        <f>IF(COUNTIF(Components!$E$4:$E$1992,B76)&gt;0,INDEX(Components!$G$4:$G$992, MATCH(B76,Components!$E$4:$E$992, 0)),"Enter valid code to the left")</f>
        <v>Adult and non-formal education (ANFE)</v>
      </c>
      <c r="D76" s="129">
        <v>4</v>
      </c>
      <c r="E76" s="130" t="str">
        <f t="array" ref="E76">IF(COUNTIFS(Components!$F$4:$F$989,D76,Components!$B$4:$B$989,B76)&gt;0,INDEX(Components!$G$4:$G$989, MATCH(B76&amp;D76,Components!$B$4:$B$989&amp;Components!$F$4:$F$989,0),0),"Enter the component code on the left")</f>
        <v>improving the quality of ANFE</v>
      </c>
      <c r="F76" s="129"/>
      <c r="G76" s="130" t="str">
        <f t="array" ref="G76">IF(COUNTIFS(Components!$H$4:$H$989,F76, Components!$C$4:$C$989,D76,Components!$B$4:$B$989,B76)&gt;0,INDEX(Components!$I$4:$I$989, MATCH(B76&amp;D76&amp;F76,Components!$B$4:$B$989&amp;Components!$C$4:$C$989&amp;Components!$H$4:$H$989,0),0),"")</f>
        <v/>
      </c>
      <c r="H76" s="138" t="s">
        <v>885</v>
      </c>
      <c r="I76" s="240" t="s">
        <v>871</v>
      </c>
      <c r="J76" s="265" t="s">
        <v>783</v>
      </c>
      <c r="K76" s="265" t="s">
        <v>968</v>
      </c>
      <c r="L76" s="206"/>
      <c r="M76" s="206"/>
      <c r="N76" s="206">
        <v>1</v>
      </c>
      <c r="O76" s="206"/>
      <c r="P76" s="206"/>
      <c r="Q76" s="252">
        <f t="shared" si="0"/>
        <v>1</v>
      </c>
      <c r="R76" s="206">
        <v>112000</v>
      </c>
      <c r="S76" s="252">
        <f t="shared" si="4"/>
        <v>0</v>
      </c>
      <c r="T76" s="252">
        <f t="shared" si="5"/>
        <v>0</v>
      </c>
      <c r="U76" s="252">
        <f t="shared" si="6"/>
        <v>112000</v>
      </c>
      <c r="V76" s="252">
        <f t="shared" si="7"/>
        <v>0</v>
      </c>
      <c r="W76" s="252">
        <f t="shared" si="8"/>
        <v>0</v>
      </c>
      <c r="X76" s="252">
        <f t="shared" si="9"/>
        <v>112000</v>
      </c>
      <c r="Y76" s="250" t="s">
        <v>635</v>
      </c>
      <c r="Z76" s="255" t="str">
        <f>IF(Y76&gt;0,INDEX(KPI!$B$2:$B$61, MATCH(Y76,KPI!$A$2:$A$61, 0)),"Enter KPI Reference No. to the left")</f>
        <v>Illiterate 15-60 year olds who have grauated from two-year IFAE course</v>
      </c>
      <c r="AA76" s="250" t="s">
        <v>1032</v>
      </c>
      <c r="AB76" s="213" t="s">
        <v>3350</v>
      </c>
      <c r="AC76" s="213" t="s">
        <v>988</v>
      </c>
    </row>
    <row r="77" spans="1:29" ht="60" x14ac:dyDescent="0.2">
      <c r="A77" s="120">
        <v>75</v>
      </c>
      <c r="B77" s="129">
        <v>4</v>
      </c>
      <c r="C77" s="130" t="str">
        <f>IF(COUNTIF(Components!$E$4:$E$1992,B77)&gt;0,INDEX(Components!$G$4:$G$992, MATCH(B77,Components!$E$4:$E$992, 0)),"Enter valid code to the left")</f>
        <v>Adult and non-formal education (ANFE)</v>
      </c>
      <c r="D77" s="129">
        <v>4</v>
      </c>
      <c r="E77" s="130" t="str">
        <f t="array" ref="E77">IF(COUNTIFS(Components!$F$4:$F$989,D77,Components!$B$4:$B$989,B77)&gt;0,INDEX(Components!$G$4:$G$989, MATCH(B77&amp;D77,Components!$B$4:$B$989&amp;Components!$F$4:$F$989,0),0),"Enter the component code on the left")</f>
        <v>improving the quality of ANFE</v>
      </c>
      <c r="F77" s="129"/>
      <c r="G77" s="130" t="str">
        <f t="array" ref="G77">IF(COUNTIFS(Components!$H$4:$H$989,F77, Components!$C$4:$C$989,D77,Components!$B$4:$B$989,B77)&gt;0,INDEX(Components!$I$4:$I$989, MATCH(B77&amp;D77&amp;F77,Components!$B$4:$B$989&amp;Components!$C$4:$C$989&amp;Components!$H$4:$H$989,0),0),"")</f>
        <v/>
      </c>
      <c r="H77" s="138" t="s">
        <v>885</v>
      </c>
      <c r="I77" s="240" t="s">
        <v>872</v>
      </c>
      <c r="J77" s="265" t="s">
        <v>924</v>
      </c>
      <c r="K77" s="265" t="s">
        <v>784</v>
      </c>
      <c r="L77" s="206"/>
      <c r="M77" s="206">
        <v>1</v>
      </c>
      <c r="N77" s="206"/>
      <c r="O77" s="206"/>
      <c r="P77" s="206">
        <v>1</v>
      </c>
      <c r="Q77" s="252">
        <f t="shared" ref="Q77:Q86" si="17">L77+M77+N77+O77+P77</f>
        <v>2</v>
      </c>
      <c r="R77" s="206">
        <v>273275</v>
      </c>
      <c r="S77" s="252">
        <f t="shared" si="4"/>
        <v>0</v>
      </c>
      <c r="T77" s="252">
        <f t="shared" si="5"/>
        <v>273275</v>
      </c>
      <c r="U77" s="252">
        <f t="shared" si="6"/>
        <v>0</v>
      </c>
      <c r="V77" s="252">
        <f t="shared" si="7"/>
        <v>0</v>
      </c>
      <c r="W77" s="252">
        <f t="shared" si="8"/>
        <v>273275</v>
      </c>
      <c r="X77" s="252">
        <f t="shared" si="9"/>
        <v>546550</v>
      </c>
      <c r="Y77" s="250" t="s">
        <v>635</v>
      </c>
      <c r="Z77" s="255" t="str">
        <f>IF(Y77&gt;0,INDEX(KPI!$B$2:$B$61, MATCH(Y77,KPI!$A$2:$A$61, 0)),"Enter KPI Reference No. to the left")</f>
        <v>Illiterate 15-60 year olds who have grauated from two-year IFAE course</v>
      </c>
      <c r="AA77" s="250" t="s">
        <v>3348</v>
      </c>
      <c r="AB77" s="213" t="s">
        <v>3350</v>
      </c>
      <c r="AC77" s="213"/>
    </row>
    <row r="78" spans="1:29" ht="36" x14ac:dyDescent="0.2">
      <c r="A78" s="113">
        <v>76</v>
      </c>
      <c r="B78" s="129">
        <v>4</v>
      </c>
      <c r="C78" s="130" t="str">
        <f>IF(COUNTIF(Components!$E$4:$E$1992,B78)&gt;0,INDEX(Components!$G$4:$G$992, MATCH(B78,Components!$E$4:$E$992, 0)),"Enter valid code to the left")</f>
        <v>Adult and non-formal education (ANFE)</v>
      </c>
      <c r="D78" s="129">
        <v>4</v>
      </c>
      <c r="E78" s="130" t="str">
        <f t="array" ref="E78">IF(COUNTIFS(Components!$F$4:$F$989,D78,Components!$B$4:$B$989,B78)&gt;0,INDEX(Components!$G$4:$G$989, MATCH(B78&amp;D78,Components!$B$4:$B$989&amp;Components!$F$4:$F$989,0),0),"Enter the component code on the left")</f>
        <v>improving the quality of ANFE</v>
      </c>
      <c r="F78" s="129"/>
      <c r="G78" s="130" t="str">
        <f t="array" ref="G78">IF(COUNTIFS(Components!$H$4:$H$989,F78, Components!$C$4:$C$989,D78,Components!$B$4:$B$989,B78)&gt;0,INDEX(Components!$I$4:$I$989, MATCH(B78&amp;D78&amp;F78,Components!$B$4:$B$989&amp;Components!$C$4:$C$989&amp;Components!$H$4:$H$989,0),0),"")</f>
        <v/>
      </c>
      <c r="H78" s="138" t="s">
        <v>885</v>
      </c>
      <c r="I78" s="240" t="s">
        <v>873</v>
      </c>
      <c r="J78" s="265" t="s">
        <v>925</v>
      </c>
      <c r="K78" s="265" t="s">
        <v>969</v>
      </c>
      <c r="L78" s="206"/>
      <c r="M78" s="206"/>
      <c r="N78" s="206">
        <v>1</v>
      </c>
      <c r="O78" s="206"/>
      <c r="P78" s="206"/>
      <c r="Q78" s="252">
        <f t="shared" si="17"/>
        <v>1</v>
      </c>
      <c r="R78" s="206">
        <v>273275</v>
      </c>
      <c r="S78" s="252">
        <f>L78*$R78</f>
        <v>0</v>
      </c>
      <c r="T78" s="252">
        <f>M78*$R78</f>
        <v>0</v>
      </c>
      <c r="U78" s="252">
        <f>N78*$R78</f>
        <v>273275</v>
      </c>
      <c r="V78" s="252">
        <f>O78*$R78</f>
        <v>0</v>
      </c>
      <c r="W78" s="252">
        <f>P78*$R78</f>
        <v>0</v>
      </c>
      <c r="X78" s="252">
        <f t="shared" si="3"/>
        <v>273275</v>
      </c>
      <c r="Y78" s="250" t="s">
        <v>635</v>
      </c>
      <c r="Z78" s="255" t="str">
        <f>IF(Y78&gt;0,INDEX(KPI!$B$2:$B$61, MATCH(Y78,KPI!$A$2:$A$61, 0)),"Enter KPI Reference No. to the left")</f>
        <v>Illiterate 15-60 year olds who have grauated from two-year IFAE course</v>
      </c>
      <c r="AA78" s="250" t="s">
        <v>1032</v>
      </c>
      <c r="AB78" s="213" t="s">
        <v>3350</v>
      </c>
      <c r="AC78" s="213"/>
    </row>
    <row r="79" spans="1:29" ht="60" x14ac:dyDescent="0.2">
      <c r="A79" s="120">
        <v>77</v>
      </c>
      <c r="B79" s="129">
        <v>4</v>
      </c>
      <c r="C79" s="130" t="str">
        <f>IF(COUNTIF(Components!$E$4:$E$1992,B79)&gt;0,INDEX(Components!$G$4:$G$992, MATCH(B79,Components!$E$4:$E$992, 0)),"Enter valid code to the left")</f>
        <v>Adult and non-formal education (ANFE)</v>
      </c>
      <c r="D79" s="129">
        <v>4</v>
      </c>
      <c r="E79" s="130" t="str">
        <f t="array" ref="E79">IF(COUNTIFS(Components!$F$4:$F$989,D79,Components!$B$4:$B$989,B79)&gt;0,INDEX(Components!$G$4:$G$989, MATCH(B79&amp;D79,Components!$B$4:$B$989&amp;Components!$F$4:$F$989,0),0),"Enter the component code on the left")</f>
        <v>improving the quality of ANFE</v>
      </c>
      <c r="F79" s="129"/>
      <c r="G79" s="130" t="str">
        <f t="array" ref="G79">IF(COUNTIFS(Components!$H$4:$H$989,F79, Components!$C$4:$C$989,D79,Components!$B$4:$B$989,B79)&gt;0,INDEX(Components!$I$4:$I$989, MATCH(B79&amp;D79&amp;F79,Components!$B$4:$B$989&amp;Components!$C$4:$C$989&amp;Components!$H$4:$H$989,0),0),"")</f>
        <v/>
      </c>
      <c r="H79" s="138" t="s">
        <v>885</v>
      </c>
      <c r="I79" s="240" t="s">
        <v>874</v>
      </c>
      <c r="J79" s="265" t="s">
        <v>926</v>
      </c>
      <c r="K79" s="265" t="s">
        <v>970</v>
      </c>
      <c r="L79" s="206"/>
      <c r="M79" s="206"/>
      <c r="N79" s="206"/>
      <c r="O79" s="206"/>
      <c r="P79" s="206">
        <v>1</v>
      </c>
      <c r="Q79" s="252">
        <f t="shared" si="17"/>
        <v>1</v>
      </c>
      <c r="R79" s="206">
        <v>112000</v>
      </c>
      <c r="S79" s="252">
        <f t="shared" ref="S79:S86" si="18">L79*$R79</f>
        <v>0</v>
      </c>
      <c r="T79" s="252">
        <f t="shared" ref="T79:T86" si="19">M79*$R79</f>
        <v>0</v>
      </c>
      <c r="U79" s="252">
        <f t="shared" ref="U79:U86" si="20">N79*$R79</f>
        <v>0</v>
      </c>
      <c r="V79" s="252">
        <f t="shared" ref="V79:V86" si="21">O79*$R79</f>
        <v>0</v>
      </c>
      <c r="W79" s="252">
        <f t="shared" ref="W79:W86" si="22">P79*$R79</f>
        <v>112000</v>
      </c>
      <c r="X79" s="252">
        <f t="shared" ref="X79:X86" si="23">S79+T79+U79+V79+W79</f>
        <v>112000</v>
      </c>
      <c r="Y79" s="250" t="s">
        <v>635</v>
      </c>
      <c r="Z79" s="255" t="str">
        <f>IF(Y79&gt;0,INDEX(KPI!$B$2:$B$61, MATCH(Y79,KPI!$A$2:$A$61, 0)),"Enter KPI Reference No. to the left")</f>
        <v>Illiterate 15-60 year olds who have grauated from two-year IFAE course</v>
      </c>
      <c r="AA79" s="250" t="s">
        <v>1032</v>
      </c>
      <c r="AB79" s="213" t="s">
        <v>3350</v>
      </c>
      <c r="AC79" s="213" t="s">
        <v>988</v>
      </c>
    </row>
    <row r="80" spans="1:29" ht="36" x14ac:dyDescent="0.2">
      <c r="A80" s="113">
        <v>78</v>
      </c>
      <c r="B80" s="129">
        <v>4</v>
      </c>
      <c r="C80" s="130" t="str">
        <f>IF(COUNTIF(Components!$E$4:$E$1992,B80)&gt;0,INDEX(Components!$G$4:$G$992, MATCH(B80,Components!$E$4:$E$992, 0)),"Enter valid code to the left")</f>
        <v>Adult and non-formal education (ANFE)</v>
      </c>
      <c r="D80" s="129">
        <v>4</v>
      </c>
      <c r="E80" s="130" t="str">
        <f t="array" ref="E80">IF(COUNTIFS(Components!$F$4:$F$989,D80,Components!$B$4:$B$989,B80)&gt;0,INDEX(Components!$G$4:$G$989, MATCH(B80&amp;D80,Components!$B$4:$B$989&amp;Components!$F$4:$F$989,0),0),"Enter the component code on the left")</f>
        <v>improving the quality of ANFE</v>
      </c>
      <c r="F80" s="129"/>
      <c r="G80" s="130" t="str">
        <f t="array" ref="G80">IF(COUNTIFS(Components!$H$4:$H$989,F80, Components!$C$4:$C$989,D80,Components!$B$4:$B$989,B80)&gt;0,INDEX(Components!$I$4:$I$989, MATCH(B80&amp;D80&amp;F80,Components!$B$4:$B$989&amp;Components!$C$4:$C$989&amp;Components!$H$4:$H$989,0),0),"")</f>
        <v/>
      </c>
      <c r="H80" s="138" t="s">
        <v>885</v>
      </c>
      <c r="I80" s="240" t="s">
        <v>875</v>
      </c>
      <c r="J80" s="265" t="s">
        <v>927</v>
      </c>
      <c r="K80" s="265" t="s">
        <v>971</v>
      </c>
      <c r="L80" s="206">
        <v>3</v>
      </c>
      <c r="M80" s="206">
        <v>3</v>
      </c>
      <c r="N80" s="206">
        <v>3</v>
      </c>
      <c r="O80" s="206">
        <v>3</v>
      </c>
      <c r="P80" s="206">
        <v>3</v>
      </c>
      <c r="Q80" s="252">
        <f t="shared" si="17"/>
        <v>15</v>
      </c>
      <c r="R80" s="206">
        <v>0</v>
      </c>
      <c r="S80" s="252">
        <f t="shared" si="18"/>
        <v>0</v>
      </c>
      <c r="T80" s="252">
        <f t="shared" si="19"/>
        <v>0</v>
      </c>
      <c r="U80" s="252">
        <f t="shared" si="20"/>
        <v>0</v>
      </c>
      <c r="V80" s="252">
        <f t="shared" si="21"/>
        <v>0</v>
      </c>
      <c r="W80" s="252">
        <f t="shared" si="22"/>
        <v>0</v>
      </c>
      <c r="X80" s="252">
        <f t="shared" si="23"/>
        <v>0</v>
      </c>
      <c r="Y80" s="250" t="s">
        <v>635</v>
      </c>
      <c r="Z80" s="255" t="str">
        <f>IF(Y80&gt;0,INDEX(KPI!$B$2:$B$61, MATCH(Y80,KPI!$A$2:$A$61, 0)),"Enter KPI Reference No. to the left")</f>
        <v>Illiterate 15-60 year olds who have grauated from two-year IFAE course</v>
      </c>
      <c r="AA80" s="250" t="s">
        <v>1032</v>
      </c>
      <c r="AB80" s="213" t="s">
        <v>3350</v>
      </c>
      <c r="AC80" s="213" t="s">
        <v>989</v>
      </c>
    </row>
    <row r="81" spans="1:29" ht="36" x14ac:dyDescent="0.2">
      <c r="A81" s="120">
        <v>79</v>
      </c>
      <c r="B81" s="129">
        <v>4</v>
      </c>
      <c r="C81" s="130" t="str">
        <f>IF(COUNTIF(Components!$E$4:$E$1992,B81)&gt;0,INDEX(Components!$G$4:$G$992, MATCH(B81,Components!$E$4:$E$992, 0)),"Enter valid code to the left")</f>
        <v>Adult and non-formal education (ANFE)</v>
      </c>
      <c r="D81" s="129">
        <v>4</v>
      </c>
      <c r="E81" s="130" t="str">
        <f t="array" ref="E81">IF(COUNTIFS(Components!$F$4:$F$989,D81,Components!$B$4:$B$989,B81)&gt;0,INDEX(Components!$G$4:$G$989, MATCH(B81&amp;D81,Components!$B$4:$B$989&amp;Components!$F$4:$F$989,0),0),"Enter the component code on the left")</f>
        <v>improving the quality of ANFE</v>
      </c>
      <c r="F81" s="129"/>
      <c r="G81" s="130" t="str">
        <f t="array" ref="G81">IF(COUNTIFS(Components!$H$4:$H$989,F81, Components!$C$4:$C$989,D81,Components!$B$4:$B$989,B81)&gt;0,INDEX(Components!$I$4:$I$989, MATCH(B81&amp;D81&amp;F81,Components!$B$4:$B$989&amp;Components!$C$4:$C$989&amp;Components!$H$4:$H$989,0),0),"")</f>
        <v/>
      </c>
      <c r="H81" s="138" t="s">
        <v>885</v>
      </c>
      <c r="I81" s="240" t="s">
        <v>876</v>
      </c>
      <c r="J81" s="265"/>
      <c r="K81" s="265"/>
      <c r="L81" s="206"/>
      <c r="M81" s="206"/>
      <c r="N81" s="206"/>
      <c r="O81" s="206"/>
      <c r="P81" s="206"/>
      <c r="Q81" s="252">
        <f t="shared" si="17"/>
        <v>0</v>
      </c>
      <c r="R81" s="206">
        <v>0</v>
      </c>
      <c r="S81" s="252">
        <f t="shared" si="18"/>
        <v>0</v>
      </c>
      <c r="T81" s="252">
        <f t="shared" si="19"/>
        <v>0</v>
      </c>
      <c r="U81" s="252">
        <f t="shared" si="20"/>
        <v>0</v>
      </c>
      <c r="V81" s="252">
        <f t="shared" si="21"/>
        <v>0</v>
      </c>
      <c r="W81" s="252">
        <f t="shared" si="22"/>
        <v>0</v>
      </c>
      <c r="X81" s="252">
        <f t="shared" si="23"/>
        <v>0</v>
      </c>
      <c r="Y81" s="250" t="s">
        <v>635</v>
      </c>
      <c r="Z81" s="255" t="str">
        <f>IF(Y81&gt;0,INDEX(KPI!$B$2:$B$61, MATCH(Y81,KPI!$A$2:$A$61, 0)),"Enter KPI Reference No. to the left")</f>
        <v>Illiterate 15-60 year olds who have grauated from two-year IFAE course</v>
      </c>
      <c r="AA81" s="250"/>
      <c r="AB81" s="213"/>
      <c r="AC81" s="213"/>
    </row>
    <row r="82" spans="1:29" ht="36" x14ac:dyDescent="0.2">
      <c r="A82" s="113">
        <v>80</v>
      </c>
      <c r="B82" s="129">
        <v>4</v>
      </c>
      <c r="C82" s="130" t="str">
        <f>IF(COUNTIF(Components!$E$4:$E$1992,B82)&gt;0,INDEX(Components!$G$4:$G$992, MATCH(B82,Components!$E$4:$E$992, 0)),"Enter valid code to the left")</f>
        <v>Adult and non-formal education (ANFE)</v>
      </c>
      <c r="D82" s="129">
        <v>4</v>
      </c>
      <c r="E82" s="130" t="str">
        <f t="array" ref="E82">IF(COUNTIFS(Components!$F$4:$F$989,D82,Components!$B$4:$B$989,B82)&gt;0,INDEX(Components!$G$4:$G$989, MATCH(B82&amp;D82,Components!$B$4:$B$989&amp;Components!$F$4:$F$989,0),0),"Enter the component code on the left")</f>
        <v>improving the quality of ANFE</v>
      </c>
      <c r="F82" s="129"/>
      <c r="G82" s="130" t="str">
        <f t="array" ref="G82">IF(COUNTIFS(Components!$H$4:$H$989,F82, Components!$C$4:$C$989,D82,Components!$B$4:$B$989,B82)&gt;0,INDEX(Components!$I$4:$I$989, MATCH(B82&amp;D82&amp;F82,Components!$B$4:$B$989&amp;Components!$C$4:$C$989&amp;Components!$H$4:$H$989,0),0),"")</f>
        <v/>
      </c>
      <c r="H82" s="138" t="s">
        <v>885</v>
      </c>
      <c r="I82" s="138" t="s">
        <v>877</v>
      </c>
      <c r="J82" s="265" t="s">
        <v>785</v>
      </c>
      <c r="K82" s="265" t="s">
        <v>786</v>
      </c>
      <c r="L82" s="206"/>
      <c r="M82" s="206">
        <v>45</v>
      </c>
      <c r="N82" s="206"/>
      <c r="O82" s="206"/>
      <c r="P82" s="206"/>
      <c r="Q82" s="252">
        <f t="shared" si="17"/>
        <v>45</v>
      </c>
      <c r="R82" s="206">
        <v>6073</v>
      </c>
      <c r="S82" s="252">
        <f t="shared" si="18"/>
        <v>0</v>
      </c>
      <c r="T82" s="252">
        <f t="shared" si="19"/>
        <v>273285</v>
      </c>
      <c r="U82" s="252">
        <f t="shared" si="20"/>
        <v>0</v>
      </c>
      <c r="V82" s="252">
        <f t="shared" si="21"/>
        <v>0</v>
      </c>
      <c r="W82" s="252">
        <f t="shared" si="22"/>
        <v>0</v>
      </c>
      <c r="X82" s="252">
        <f t="shared" si="23"/>
        <v>273285</v>
      </c>
      <c r="Y82" s="250" t="s">
        <v>635</v>
      </c>
      <c r="Z82" s="255" t="str">
        <f>IF(Y82&gt;0,INDEX(KPI!$B$2:$B$61, MATCH(Y82,KPI!$A$2:$A$61, 0)),"Enter KPI Reference No. to the left")</f>
        <v>Illiterate 15-60 year olds who have grauated from two-year IFAE course</v>
      </c>
      <c r="AA82" s="250" t="s">
        <v>1032</v>
      </c>
      <c r="AB82" s="213" t="s">
        <v>3350</v>
      </c>
      <c r="AC82" s="213"/>
    </row>
    <row r="83" spans="1:29" ht="36" x14ac:dyDescent="0.2">
      <c r="A83" s="120">
        <v>81</v>
      </c>
      <c r="B83" s="129">
        <v>4</v>
      </c>
      <c r="C83" s="130" t="str">
        <f>IF(COUNTIF(Components!$E$4:$E$1992,B83)&gt;0,INDEX(Components!$G$4:$G$992, MATCH(B83,Components!$E$4:$E$992, 0)),"Enter valid code to the left")</f>
        <v>Adult and non-formal education (ANFE)</v>
      </c>
      <c r="D83" s="129">
        <v>4</v>
      </c>
      <c r="E83" s="130" t="str">
        <f t="array" ref="E83">IF(COUNTIFS(Components!$F$4:$F$989,D83,Components!$B$4:$B$989,B83)&gt;0,INDEX(Components!$G$4:$G$989, MATCH(B83&amp;D83,Components!$B$4:$B$989&amp;Components!$F$4:$F$989,0),0),"Enter the component code on the left")</f>
        <v>improving the quality of ANFE</v>
      </c>
      <c r="F83" s="129"/>
      <c r="G83" s="130" t="str">
        <f t="array" ref="G83">IF(COUNTIFS(Components!$H$4:$H$989,F83, Components!$C$4:$C$989,D83,Components!$B$4:$B$989,B83)&gt;0,INDEX(Components!$I$4:$I$989, MATCH(B83&amp;D83&amp;F83,Components!$B$4:$B$989&amp;Components!$C$4:$C$989&amp;Components!$H$4:$H$989,0),0),"")</f>
        <v/>
      </c>
      <c r="H83" s="138" t="s">
        <v>885</v>
      </c>
      <c r="I83" s="138" t="s">
        <v>878</v>
      </c>
      <c r="J83" s="265" t="s">
        <v>787</v>
      </c>
      <c r="K83" s="265" t="s">
        <v>937</v>
      </c>
      <c r="L83" s="206"/>
      <c r="M83" s="206">
        <v>2200</v>
      </c>
      <c r="N83" s="206"/>
      <c r="O83" s="206"/>
      <c r="P83" s="206"/>
      <c r="Q83" s="252">
        <f t="shared" si="17"/>
        <v>2200</v>
      </c>
      <c r="R83" s="206">
        <v>3770</v>
      </c>
      <c r="S83" s="252">
        <f t="shared" si="18"/>
        <v>0</v>
      </c>
      <c r="T83" s="252">
        <f t="shared" si="19"/>
        <v>8294000</v>
      </c>
      <c r="U83" s="252">
        <f t="shared" si="20"/>
        <v>0</v>
      </c>
      <c r="V83" s="252">
        <f t="shared" si="21"/>
        <v>0</v>
      </c>
      <c r="W83" s="252">
        <f t="shared" si="22"/>
        <v>0</v>
      </c>
      <c r="X83" s="252">
        <f t="shared" si="23"/>
        <v>8294000</v>
      </c>
      <c r="Y83" s="250" t="s">
        <v>635</v>
      </c>
      <c r="Z83" s="255" t="str">
        <f>IF(Y83&gt;0,INDEX(KPI!$B$2:$B$61, MATCH(Y83,KPI!$A$2:$A$61, 0)),"Enter KPI Reference No. to the left")</f>
        <v>Illiterate 15-60 year olds who have grauated from two-year IFAE course</v>
      </c>
      <c r="AA83" s="250" t="s">
        <v>1032</v>
      </c>
      <c r="AB83" s="213" t="s">
        <v>769</v>
      </c>
      <c r="AC83" s="213"/>
    </row>
    <row r="84" spans="1:29" ht="60" x14ac:dyDescent="0.2">
      <c r="A84" s="113">
        <v>82</v>
      </c>
      <c r="B84" s="129">
        <v>4</v>
      </c>
      <c r="C84" s="130" t="str">
        <f>IF(COUNTIF(Components!$E$4:$E$1992,B84)&gt;0,INDEX(Components!$G$4:$G$992, MATCH(B84,Components!$E$4:$E$992, 0)),"Enter valid code to the left")</f>
        <v>Adult and non-formal education (ANFE)</v>
      </c>
      <c r="D84" s="129">
        <v>5</v>
      </c>
      <c r="E84" s="130" t="str">
        <f t="array" ref="E84">IF(COUNTIFS(Components!$F$4:$F$989,D84,Components!$B$4:$B$989,B84)&gt;0,INDEX(Components!$G$4:$G$989, MATCH(B84&amp;D84,Components!$B$4:$B$989&amp;Components!$F$4:$F$989,0),0),"Enter the component code on the left")</f>
        <v>creating a strong and efficient institutional system for ANFE at all levels</v>
      </c>
      <c r="F84" s="129"/>
      <c r="G84" s="130" t="str">
        <f t="array" ref="G84">IF(COUNTIFS(Components!$H$4:$H$989,F84, Components!$C$4:$C$989,D84,Components!$B$4:$B$989,B84)&gt;0,INDEX(Components!$I$4:$I$989, MATCH(B84&amp;D84&amp;F84,Components!$B$4:$B$989&amp;Components!$C$4:$C$989&amp;Components!$H$4:$H$989,0),0),"")</f>
        <v/>
      </c>
      <c r="H84" s="138" t="s">
        <v>886</v>
      </c>
      <c r="I84" s="240" t="s">
        <v>879</v>
      </c>
      <c r="J84" s="265" t="s">
        <v>928</v>
      </c>
      <c r="K84" s="265" t="s">
        <v>972</v>
      </c>
      <c r="L84" s="206">
        <v>1</v>
      </c>
      <c r="M84" s="206"/>
      <c r="N84" s="206"/>
      <c r="O84" s="206"/>
      <c r="P84" s="206"/>
      <c r="Q84" s="252">
        <f t="shared" si="17"/>
        <v>1</v>
      </c>
      <c r="R84" s="206">
        <v>0</v>
      </c>
      <c r="S84" s="252">
        <f t="shared" si="18"/>
        <v>0</v>
      </c>
      <c r="T84" s="252">
        <f t="shared" si="19"/>
        <v>0</v>
      </c>
      <c r="U84" s="252">
        <f t="shared" si="20"/>
        <v>0</v>
      </c>
      <c r="V84" s="252">
        <f t="shared" si="21"/>
        <v>0</v>
      </c>
      <c r="W84" s="252">
        <f t="shared" si="22"/>
        <v>0</v>
      </c>
      <c r="X84" s="252">
        <f t="shared" si="23"/>
        <v>0</v>
      </c>
      <c r="Y84" s="250" t="s">
        <v>635</v>
      </c>
      <c r="Z84" s="255" t="str">
        <f>IF(Y84&gt;0,INDEX(KPI!$B$2:$B$61, MATCH(Y84,KPI!$A$2:$A$61, 0)),"Enter KPI Reference No. to the left")</f>
        <v>Illiterate 15-60 year olds who have grauated from two-year IFAE course</v>
      </c>
      <c r="AA84" s="250" t="s">
        <v>1032</v>
      </c>
      <c r="AB84" s="213" t="s">
        <v>3350</v>
      </c>
      <c r="AC84" s="213"/>
    </row>
    <row r="85" spans="1:29" ht="60" x14ac:dyDescent="0.2">
      <c r="A85" s="120">
        <v>83</v>
      </c>
      <c r="B85" s="129">
        <v>4</v>
      </c>
      <c r="C85" s="130" t="str">
        <f>IF(COUNTIF(Components!$E$4:$E$1992,B85)&gt;0,INDEX(Components!$G$4:$G$992, MATCH(B85,Components!$E$4:$E$992, 0)),"Enter valid code to the left")</f>
        <v>Adult and non-formal education (ANFE)</v>
      </c>
      <c r="D85" s="129">
        <v>5</v>
      </c>
      <c r="E85" s="130" t="str">
        <f t="array" ref="E85">IF(COUNTIFS(Components!$F$4:$F$989,D85,Components!$B$4:$B$989,B85)&gt;0,INDEX(Components!$G$4:$G$989, MATCH(B85&amp;D85,Components!$B$4:$B$989&amp;Components!$F$4:$F$989,0),0),"Enter the component code on the left")</f>
        <v>creating a strong and efficient institutional system for ANFE at all levels</v>
      </c>
      <c r="F85" s="129"/>
      <c r="G85" s="130" t="str">
        <f t="array" ref="G85">IF(COUNTIFS(Components!$H$4:$H$989,F85, Components!$C$4:$C$989,D85,Components!$B$4:$B$989,B85)&gt;0,INDEX(Components!$I$4:$I$989, MATCH(B85&amp;D85&amp;F85,Components!$B$4:$B$989&amp;Components!$C$4:$C$989&amp;Components!$H$4:$H$989,0),0),"")</f>
        <v/>
      </c>
      <c r="H85" s="138" t="s">
        <v>886</v>
      </c>
      <c r="I85" s="240" t="s">
        <v>880</v>
      </c>
      <c r="J85" s="265" t="s">
        <v>929</v>
      </c>
      <c r="K85" s="265" t="s">
        <v>973</v>
      </c>
      <c r="L85" s="206"/>
      <c r="M85" s="206">
        <v>1</v>
      </c>
      <c r="N85" s="206"/>
      <c r="O85" s="206"/>
      <c r="P85" s="206"/>
      <c r="Q85" s="252">
        <v>1</v>
      </c>
      <c r="R85" s="206">
        <v>422500</v>
      </c>
      <c r="S85" s="252">
        <f t="shared" si="18"/>
        <v>0</v>
      </c>
      <c r="T85" s="252">
        <f t="shared" si="19"/>
        <v>422500</v>
      </c>
      <c r="U85" s="252">
        <f t="shared" si="20"/>
        <v>0</v>
      </c>
      <c r="V85" s="252">
        <f t="shared" si="21"/>
        <v>0</v>
      </c>
      <c r="W85" s="252">
        <f t="shared" si="22"/>
        <v>0</v>
      </c>
      <c r="X85" s="252">
        <f t="shared" si="23"/>
        <v>422500</v>
      </c>
      <c r="Y85" s="250" t="s">
        <v>635</v>
      </c>
      <c r="Z85" s="255" t="str">
        <f>IF(Y85&gt;0,INDEX(KPI!$B$2:$B$61, MATCH(Y85,KPI!$A$2:$A$61, 0)),"Enter KPI Reference No. to the left")</f>
        <v>Illiterate 15-60 year olds who have grauated from two-year IFAE course</v>
      </c>
      <c r="AA85" s="250" t="s">
        <v>1032</v>
      </c>
      <c r="AB85" s="213" t="s">
        <v>3350</v>
      </c>
      <c r="AC85" s="213"/>
    </row>
    <row r="86" spans="1:29" ht="60" x14ac:dyDescent="0.2">
      <c r="A86" s="113">
        <v>84</v>
      </c>
      <c r="B86" s="129">
        <v>4</v>
      </c>
      <c r="C86" s="130" t="str">
        <f>IF(COUNTIF(Components!$E$4:$E$1992,B86)&gt;0,INDEX(Components!$G$4:$G$992, MATCH(B86,Components!$E$4:$E$992, 0)),"Enter valid code to the left")</f>
        <v>Adult and non-formal education (ANFE)</v>
      </c>
      <c r="D86" s="129">
        <v>5</v>
      </c>
      <c r="E86" s="130" t="str">
        <f t="array" ref="E86">IF(COUNTIFS(Components!$F$4:$F$989,D86,Components!$B$4:$B$989,B86)&gt;0,INDEX(Components!$G$4:$G$989, MATCH(B86&amp;D86,Components!$B$4:$B$989&amp;Components!$F$4:$F$989,0),0),"Enter the component code on the left")</f>
        <v>creating a strong and efficient institutional system for ANFE at all levels</v>
      </c>
      <c r="F86" s="129"/>
      <c r="G86" s="130" t="str">
        <f t="array" ref="G86">IF(COUNTIFS(Components!$H$4:$H$989,F86, Components!$C$4:$C$989,D86,Components!$B$4:$B$989,B86)&gt;0,INDEX(Components!$I$4:$I$989, MATCH(B86&amp;D86&amp;F86,Components!$B$4:$B$989&amp;Components!$C$4:$C$989&amp;Components!$H$4:$H$989,0),0),"")</f>
        <v/>
      </c>
      <c r="H86" s="138" t="s">
        <v>886</v>
      </c>
      <c r="I86" s="138" t="s">
        <v>881</v>
      </c>
      <c r="J86" s="265" t="s">
        <v>930</v>
      </c>
      <c r="K86" s="265" t="s">
        <v>974</v>
      </c>
      <c r="L86" s="206"/>
      <c r="M86" s="206">
        <v>1</v>
      </c>
      <c r="N86" s="206"/>
      <c r="O86" s="206"/>
      <c r="P86" s="206"/>
      <c r="Q86" s="252">
        <f t="shared" si="17"/>
        <v>1</v>
      </c>
      <c r="R86" s="206">
        <v>0</v>
      </c>
      <c r="S86" s="252">
        <f t="shared" si="18"/>
        <v>0</v>
      </c>
      <c r="T86" s="252">
        <f t="shared" si="19"/>
        <v>0</v>
      </c>
      <c r="U86" s="252">
        <f t="shared" si="20"/>
        <v>0</v>
      </c>
      <c r="V86" s="252">
        <f t="shared" si="21"/>
        <v>0</v>
      </c>
      <c r="W86" s="252">
        <f t="shared" si="22"/>
        <v>0</v>
      </c>
      <c r="X86" s="252">
        <f t="shared" si="23"/>
        <v>0</v>
      </c>
      <c r="Y86" s="250" t="s">
        <v>635</v>
      </c>
      <c r="Z86" s="255" t="str">
        <f>IF(Y86&gt;0,INDEX(KPI!$B$2:$B$61, MATCH(Y86,KPI!$A$2:$A$61, 0)),"Enter KPI Reference No. to the left")</f>
        <v>Illiterate 15-60 year olds who have grauated from two-year IFAE course</v>
      </c>
      <c r="AA86" s="250" t="s">
        <v>1032</v>
      </c>
      <c r="AB86" s="213" t="s">
        <v>3350</v>
      </c>
      <c r="AC86" s="213"/>
    </row>
  </sheetData>
  <mergeCells count="3">
    <mergeCell ref="L1:P1"/>
    <mergeCell ref="S1:W1"/>
    <mergeCell ref="B2:G2"/>
  </mergeCells>
  <dataValidations count="4">
    <dataValidation type="list" allowBlank="1" showInputMessage="1" showErrorMessage="1" sqref="Y3:Y86" xr:uid="{00000000-0002-0000-0400-000000000000}">
      <formula1>KPI</formula1>
    </dataValidation>
    <dataValidation type="list" allowBlank="1" showInputMessage="1" showErrorMessage="1" sqref="B3:B86" xr:uid="{00000000-0002-0000-0400-000001000000}">
      <formula1>Priority_Programme</formula1>
    </dataValidation>
    <dataValidation type="list" allowBlank="1" showInputMessage="1" showErrorMessage="1" sqref="D3:D86" xr:uid="{00000000-0002-0000-0400-000002000000}">
      <formula1>Component</formula1>
    </dataValidation>
    <dataValidation type="list" allowBlank="1" showInputMessage="1" showErrorMessage="1" sqref="F3:F86" xr:uid="{00000000-0002-0000-0400-000003000000}">
      <formula1>Sub_Component</formula1>
    </dataValidation>
  </dataValidation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87"/>
  <sheetViews>
    <sheetView zoomScaleNormal="100" workbookViewId="0">
      <selection activeCell="E4" sqref="E4"/>
    </sheetView>
  </sheetViews>
  <sheetFormatPr defaultColWidth="9.33203125" defaultRowHeight="11.25" x14ac:dyDescent="0.2"/>
  <cols>
    <col min="1" max="1" width="10" style="53" bestFit="1" customWidth="1"/>
    <col min="2" max="2" width="14.83203125" style="261" customWidth="1"/>
    <col min="3" max="3" width="15.83203125" style="1" customWidth="1"/>
    <col min="4" max="4" width="13" style="261" customWidth="1"/>
    <col min="5" max="5" width="25.5" style="1" customWidth="1"/>
    <col min="6" max="6" width="12.83203125" style="52" customWidth="1"/>
    <col min="7" max="7" width="23.5" style="111" customWidth="1"/>
    <col min="8" max="8" width="30.33203125" style="1" customWidth="1"/>
    <col min="9" max="9" width="32" style="1" customWidth="1"/>
    <col min="10" max="10" width="27" style="1" customWidth="1"/>
    <col min="11" max="11" width="22.83203125" style="1" customWidth="1"/>
    <col min="12" max="12" width="9.33203125" style="53" bestFit="1" customWidth="1"/>
    <col min="13" max="16" width="10.33203125" style="53" bestFit="1" customWidth="1"/>
    <col min="17" max="17" width="16.5" style="1" customWidth="1"/>
    <col min="18" max="18" width="17.1640625" style="53" customWidth="1"/>
    <col min="19" max="20" width="15.83203125" style="256" customWidth="1"/>
    <col min="21" max="22" width="16.6640625" style="256" bestFit="1" customWidth="1"/>
    <col min="23" max="23" width="15.83203125" style="256" customWidth="1"/>
    <col min="24" max="24" width="16.5" style="53" customWidth="1"/>
    <col min="25" max="25" width="16.6640625" style="232" customWidth="1"/>
    <col min="26" max="26" width="24.5" style="1" customWidth="1"/>
    <col min="27" max="27" width="16.5" style="52" customWidth="1"/>
    <col min="28" max="28" width="18.5" style="262" customWidth="1"/>
    <col min="29" max="29" width="24.1640625" style="262" customWidth="1"/>
    <col min="30" max="16384" width="9.33203125" style="1"/>
  </cols>
  <sheetData>
    <row r="1" spans="1:29" s="198" customFormat="1" ht="80.25" customHeight="1" x14ac:dyDescent="0.2">
      <c r="A1" s="276" t="s">
        <v>319</v>
      </c>
      <c r="B1" s="277" t="s">
        <v>758</v>
      </c>
      <c r="C1" s="276" t="s">
        <v>757</v>
      </c>
      <c r="D1" s="277" t="s">
        <v>686</v>
      </c>
      <c r="E1" s="276" t="s">
        <v>685</v>
      </c>
      <c r="F1" s="277" t="s">
        <v>702</v>
      </c>
      <c r="G1" s="276" t="s">
        <v>703</v>
      </c>
      <c r="H1" s="275" t="s">
        <v>777</v>
      </c>
      <c r="I1" s="275" t="s">
        <v>0</v>
      </c>
      <c r="J1" s="275" t="s">
        <v>887</v>
      </c>
      <c r="K1" s="275" t="s">
        <v>684</v>
      </c>
      <c r="L1" s="305" t="s">
        <v>678</v>
      </c>
      <c r="M1" s="305"/>
      <c r="N1" s="305"/>
      <c r="O1" s="305"/>
      <c r="P1" s="305"/>
      <c r="Q1" s="276" t="s">
        <v>679</v>
      </c>
      <c r="R1" s="275" t="s">
        <v>680</v>
      </c>
      <c r="S1" s="319" t="s">
        <v>682</v>
      </c>
      <c r="T1" s="319"/>
      <c r="U1" s="319"/>
      <c r="V1" s="319"/>
      <c r="W1" s="319"/>
      <c r="X1" s="276" t="s">
        <v>681</v>
      </c>
      <c r="Y1" s="277" t="s">
        <v>683</v>
      </c>
      <c r="Z1" s="276" t="s">
        <v>675</v>
      </c>
      <c r="AA1" s="277" t="s">
        <v>676</v>
      </c>
      <c r="AB1" s="6" t="s">
        <v>677</v>
      </c>
      <c r="AC1" s="6" t="s">
        <v>320</v>
      </c>
    </row>
    <row r="2" spans="1:29" s="231" customFormat="1" ht="21" customHeight="1" x14ac:dyDescent="0.2">
      <c r="A2" s="276"/>
      <c r="B2" s="307" t="s">
        <v>704</v>
      </c>
      <c r="C2" s="307"/>
      <c r="D2" s="307"/>
      <c r="E2" s="307"/>
      <c r="F2" s="307"/>
      <c r="G2" s="307"/>
      <c r="H2" s="275"/>
      <c r="I2" s="275"/>
      <c r="J2" s="275"/>
      <c r="K2" s="275"/>
      <c r="L2" s="275" t="s">
        <v>321</v>
      </c>
      <c r="M2" s="275" t="s">
        <v>324</v>
      </c>
      <c r="N2" s="275" t="s">
        <v>325</v>
      </c>
      <c r="O2" s="275" t="s">
        <v>326</v>
      </c>
      <c r="P2" s="275" t="s">
        <v>327</v>
      </c>
      <c r="Q2" s="276"/>
      <c r="R2" s="275"/>
      <c r="S2" s="284" t="s">
        <v>321</v>
      </c>
      <c r="T2" s="284" t="s">
        <v>324</v>
      </c>
      <c r="U2" s="284" t="s">
        <v>325</v>
      </c>
      <c r="V2" s="284" t="s">
        <v>326</v>
      </c>
      <c r="W2" s="284" t="s">
        <v>327</v>
      </c>
      <c r="X2" s="276"/>
      <c r="Y2" s="277"/>
      <c r="Z2" s="276"/>
      <c r="AA2" s="277"/>
      <c r="AB2" s="6"/>
      <c r="AC2" s="6"/>
    </row>
    <row r="3" spans="1:29" ht="48" x14ac:dyDescent="0.2">
      <c r="A3" s="113">
        <v>1</v>
      </c>
      <c r="B3" s="260">
        <v>5</v>
      </c>
      <c r="C3" s="130" t="str">
        <f>IF(COUNTIF(Components!$E$4:$E$989,B3)&gt;0,INDEX(Components!$G$4:$G$989, MATCH(B3,Components!$E$4:$E$989, 0)),"Enter valid code to the left")</f>
        <v>Technical and Vocational Education and Training (TVET)</v>
      </c>
      <c r="D3" s="260">
        <v>1</v>
      </c>
      <c r="E3" s="130" t="str">
        <f t="array" ref="E3">IF(COUNTIFS(Components!$F$4:$F$989,D3,Components!$B$4:$B$989,B3)&gt;0,INDEX(Components!$G$4:$G$989, MATCH(B3&amp;D3,Components!$B$4:$B$989&amp;Components!$F$4:$F$989,0),0),"Enter the component code on the left")</f>
        <v>Occupational Standards development and assessment</v>
      </c>
      <c r="F3" s="129">
        <v>1</v>
      </c>
      <c r="G3" s="130" t="str">
        <f t="array" ref="G3">IF(COUNTIFS(Components!$H$4:$H$989,F3, Components!$C$4:$C$989,D3,Components!$B$4:$B$989,B3)&gt;0,INDEX(Components!$I$4:$I$989, MATCH(B3&amp;D3&amp;F3,Components!$B$4:$B$989&amp;Components!$C$4:$C$989&amp;Components!$H$4:$H$989,0),0),"")</f>
        <v>improved ownership by sectors</v>
      </c>
      <c r="H3" s="237" t="s">
        <v>2479</v>
      </c>
      <c r="I3" s="237" t="s">
        <v>2754</v>
      </c>
      <c r="J3" s="237" t="s">
        <v>2480</v>
      </c>
      <c r="K3" s="263" t="s">
        <v>2481</v>
      </c>
      <c r="L3" s="217">
        <v>25</v>
      </c>
      <c r="M3" s="217">
        <v>48</v>
      </c>
      <c r="N3" s="217">
        <v>48</v>
      </c>
      <c r="O3" s="217">
        <v>48</v>
      </c>
      <c r="P3" s="217">
        <v>49</v>
      </c>
      <c r="Q3" s="252">
        <f t="shared" ref="Q3:Q43" si="0">L3+M3+N3+O3+P3</f>
        <v>218</v>
      </c>
      <c r="R3" s="217">
        <v>15560</v>
      </c>
      <c r="S3" s="253">
        <f t="shared" ref="S3:W50" si="1">L3*$R3</f>
        <v>389000</v>
      </c>
      <c r="T3" s="253">
        <f t="shared" si="1"/>
        <v>746880</v>
      </c>
      <c r="U3" s="253">
        <f t="shared" si="1"/>
        <v>746880</v>
      </c>
      <c r="V3" s="253">
        <f t="shared" si="1"/>
        <v>746880</v>
      </c>
      <c r="W3" s="253">
        <f t="shared" si="1"/>
        <v>762440</v>
      </c>
      <c r="X3" s="252">
        <f>S3+T3+U3+V3+W3</f>
        <v>3392080</v>
      </c>
      <c r="Y3" s="250" t="s">
        <v>650</v>
      </c>
      <c r="Z3" s="255" t="str">
        <f>IF(Y3&gt;0,INDEX([7]KPI!$B$2:$B$63, MATCH(Y3,[7]KPI!$A$2:$A$67, 0)),"Enter KPI Reference No. to the left")</f>
        <v>TVET OS approved in all priority sectors (number)</v>
      </c>
      <c r="AA3" s="257" t="s">
        <v>1032</v>
      </c>
      <c r="AB3" s="137" t="s">
        <v>3354</v>
      </c>
      <c r="AC3" s="137" t="s">
        <v>2482</v>
      </c>
    </row>
    <row r="4" spans="1:29" ht="48" x14ac:dyDescent="0.2">
      <c r="A4" s="113">
        <v>2</v>
      </c>
      <c r="B4" s="260">
        <v>5</v>
      </c>
      <c r="C4" s="130" t="str">
        <f>IF(COUNTIF(Components!$E$4:$E$989,B4)&gt;0,INDEX(Components!$G$4:$G$989, MATCH(B4,Components!$E$4:$E$989, 0)),"Enter valid code to the left")</f>
        <v>Technical and Vocational Education and Training (TVET)</v>
      </c>
      <c r="D4" s="260">
        <v>1</v>
      </c>
      <c r="E4" s="130" t="str">
        <f t="array" ref="E4">IF(COUNTIFS(Components!$F$4:$F$989,D4,Components!$B$4:$B$989,B4)&gt;0,INDEX(Components!$G$4:$G$989, MATCH(B4&amp;D4,Components!$B$4:$B$989&amp;Components!$F$4:$F$989,0),0),"Enter the component code on the left")</f>
        <v>Occupational Standards development and assessment</v>
      </c>
      <c r="F4" s="129">
        <v>1</v>
      </c>
      <c r="G4" s="130" t="str">
        <f t="array" ref="G4">IF(COUNTIFS(Components!$H$4:$H$989,F4, Components!$C$4:$C$989,D4,Components!$B$4:$B$989,B4)&gt;0,INDEX(Components!$I$4:$I$989, MATCH(B4&amp;D4&amp;F4,Components!$B$4:$B$989&amp;Components!$C$4:$C$989&amp;Components!$H$4:$H$989,0),0),"")</f>
        <v>improved ownership by sectors</v>
      </c>
      <c r="H4" s="237" t="s">
        <v>2483</v>
      </c>
      <c r="I4" s="237" t="s">
        <v>2755</v>
      </c>
      <c r="J4" s="237" t="s">
        <v>2484</v>
      </c>
      <c r="K4" s="237" t="s">
        <v>2485</v>
      </c>
      <c r="L4" s="217">
        <v>26</v>
      </c>
      <c r="M4" s="217">
        <v>76</v>
      </c>
      <c r="N4" s="217">
        <v>76</v>
      </c>
      <c r="O4" s="217">
        <v>77</v>
      </c>
      <c r="P4" s="217">
        <v>77</v>
      </c>
      <c r="Q4" s="252">
        <f t="shared" si="0"/>
        <v>332</v>
      </c>
      <c r="R4" s="206">
        <v>10360</v>
      </c>
      <c r="S4" s="253">
        <f t="shared" si="1"/>
        <v>269360</v>
      </c>
      <c r="T4" s="253">
        <f t="shared" si="1"/>
        <v>787360</v>
      </c>
      <c r="U4" s="253">
        <f t="shared" si="1"/>
        <v>787360</v>
      </c>
      <c r="V4" s="253">
        <f t="shared" si="1"/>
        <v>797720</v>
      </c>
      <c r="W4" s="253">
        <f t="shared" si="1"/>
        <v>797720</v>
      </c>
      <c r="X4" s="252">
        <f t="shared" ref="X4:X48" si="2">S4+T4+U4+V4+W4</f>
        <v>3439520</v>
      </c>
      <c r="Y4" s="250" t="s">
        <v>650</v>
      </c>
      <c r="Z4" s="255" t="str">
        <f>IF(Y4&gt;0,INDEX([7]KPI!$B$2:$B$63, MATCH(Y4,[7]KPI!$A$2:$A$67, 0)),"Enter KPI Reference No. to the left")</f>
        <v>TVET OS approved in all priority sectors (number)</v>
      </c>
      <c r="AA4" s="257" t="s">
        <v>1032</v>
      </c>
      <c r="AB4" s="137" t="s">
        <v>3354</v>
      </c>
      <c r="AC4" s="137" t="s">
        <v>989</v>
      </c>
    </row>
    <row r="5" spans="1:29" ht="60" x14ac:dyDescent="0.2">
      <c r="A5" s="113">
        <v>3</v>
      </c>
      <c r="B5" s="260">
        <v>5</v>
      </c>
      <c r="C5" s="130" t="str">
        <f>IF(COUNTIF(Components!$E$4:$E$989,B5)&gt;0,INDEX(Components!$G$4:$G$989, MATCH(B5,Components!$E$4:$E$989, 0)),"Enter valid code to the left")</f>
        <v>Technical and Vocational Education and Training (TVET)</v>
      </c>
      <c r="D5" s="260">
        <v>1</v>
      </c>
      <c r="E5" s="130" t="str">
        <f t="array" ref="E5">IF(COUNTIFS(Components!$F$4:$F$989,D5,Components!$B$4:$B$989,B5)&gt;0,INDEX(Components!$G$4:$G$989, MATCH(B5&amp;D5,Components!$B$4:$B$989&amp;Components!$F$4:$F$989,0),0),"Enter the component code on the left")</f>
        <v>Occupational Standards development and assessment</v>
      </c>
      <c r="F5" s="129">
        <v>2</v>
      </c>
      <c r="G5" s="130" t="str">
        <f t="array" ref="G5">IF(COUNTIFS(Components!$H$4:$H$989,F5, Components!$C$4:$C$989,D5,Components!$B$4:$B$989,B5)&gt;0,INDEX(Components!$I$4:$I$989, MATCH(B5&amp;D5&amp;F5,Components!$B$4:$B$989&amp;Components!$C$4:$C$989&amp;Components!$H$4:$H$989,0),0),"")</f>
        <v>improved recognition of competence through accessible and quality assessment and certification services</v>
      </c>
      <c r="H5" s="237" t="s">
        <v>2486</v>
      </c>
      <c r="I5" s="237" t="s">
        <v>2756</v>
      </c>
      <c r="J5" s="237" t="s">
        <v>2487</v>
      </c>
      <c r="K5" s="237" t="s">
        <v>2488</v>
      </c>
      <c r="L5" s="217">
        <v>4170</v>
      </c>
      <c r="M5" s="217">
        <v>1050</v>
      </c>
      <c r="N5" s="217">
        <v>1303</v>
      </c>
      <c r="O5" s="217">
        <v>1607</v>
      </c>
      <c r="P5" s="217">
        <v>1968</v>
      </c>
      <c r="Q5" s="252">
        <f t="shared" si="0"/>
        <v>10098</v>
      </c>
      <c r="R5" s="206">
        <v>8500</v>
      </c>
      <c r="S5" s="253">
        <f t="shared" si="1"/>
        <v>35445000</v>
      </c>
      <c r="T5" s="253">
        <f t="shared" si="1"/>
        <v>8925000</v>
      </c>
      <c r="U5" s="253">
        <f t="shared" si="1"/>
        <v>11075500</v>
      </c>
      <c r="V5" s="253">
        <f t="shared" si="1"/>
        <v>13659500</v>
      </c>
      <c r="W5" s="253">
        <f t="shared" si="1"/>
        <v>16728000</v>
      </c>
      <c r="X5" s="252">
        <f t="shared" si="2"/>
        <v>85833000</v>
      </c>
      <c r="Y5" s="250" t="s">
        <v>649</v>
      </c>
      <c r="Z5" s="255" t="str">
        <f>IF(Y5&gt;0,INDEX([7]KPI!$B$2:$B$63, MATCH(Y5,[7]KPI!$A$2:$A$67, 0)),"Enter KPI Reference No. to the left")</f>
        <v>TVET completers who are assessed as competent</v>
      </c>
      <c r="AA5" s="257" t="s">
        <v>1032</v>
      </c>
      <c r="AB5" s="137" t="s">
        <v>3355</v>
      </c>
      <c r="AC5" s="137" t="s">
        <v>2489</v>
      </c>
    </row>
    <row r="6" spans="1:29" ht="60" x14ac:dyDescent="0.2">
      <c r="A6" s="113">
        <v>4</v>
      </c>
      <c r="B6" s="260">
        <v>5</v>
      </c>
      <c r="C6" s="130" t="str">
        <f>IF(COUNTIF(Components!$E$4:$E$989,B6)&gt;0,INDEX(Components!$G$4:$G$989, MATCH(B6,Components!$E$4:$E$989, 0)),"Enter valid code to the left")</f>
        <v>Technical and Vocational Education and Training (TVET)</v>
      </c>
      <c r="D6" s="260">
        <v>1</v>
      </c>
      <c r="E6" s="130" t="str">
        <f t="array" ref="E6">IF(COUNTIFS(Components!$F$4:$F$989,D6,Components!$B$4:$B$989,B6)&gt;0,INDEX(Components!$G$4:$G$989, MATCH(B6&amp;D6,Components!$B$4:$B$989&amp;Components!$F$4:$F$989,0),0),"Enter the component code on the left")</f>
        <v>Occupational Standards development and assessment</v>
      </c>
      <c r="F6" s="129">
        <v>2</v>
      </c>
      <c r="G6" s="130" t="str">
        <f t="array" ref="G6">IF(COUNTIFS(Components!$H$4:$H$989,F6, Components!$C$4:$C$989,D6,Components!$B$4:$B$989,B6)&gt;0,INDEX(Components!$I$4:$I$989, MATCH(B6&amp;D6&amp;F6,Components!$B$4:$B$989&amp;Components!$C$4:$C$989&amp;Components!$H$4:$H$989,0),0),"")</f>
        <v>improved recognition of competence through accessible and quality assessment and certification services</v>
      </c>
      <c r="H6" s="237" t="s">
        <v>2486</v>
      </c>
      <c r="I6" s="237" t="s">
        <v>2757</v>
      </c>
      <c r="J6" s="237" t="s">
        <v>2490</v>
      </c>
      <c r="K6" s="237" t="s">
        <v>2491</v>
      </c>
      <c r="L6" s="206">
        <v>270</v>
      </c>
      <c r="M6" s="206">
        <v>389</v>
      </c>
      <c r="N6" s="206">
        <v>104</v>
      </c>
      <c r="O6" s="206">
        <v>1099</v>
      </c>
      <c r="P6" s="206">
        <v>4753</v>
      </c>
      <c r="Q6" s="252">
        <f t="shared" si="0"/>
        <v>6615</v>
      </c>
      <c r="R6" s="206">
        <v>5500</v>
      </c>
      <c r="S6" s="253">
        <f t="shared" si="1"/>
        <v>1485000</v>
      </c>
      <c r="T6" s="253">
        <f t="shared" si="1"/>
        <v>2139500</v>
      </c>
      <c r="U6" s="253">
        <f t="shared" si="1"/>
        <v>572000</v>
      </c>
      <c r="V6" s="253">
        <f t="shared" si="1"/>
        <v>6044500</v>
      </c>
      <c r="W6" s="253">
        <f t="shared" si="1"/>
        <v>26141500</v>
      </c>
      <c r="X6" s="252">
        <f t="shared" si="2"/>
        <v>36382500</v>
      </c>
      <c r="Y6" s="250" t="s">
        <v>649</v>
      </c>
      <c r="Z6" s="255" t="str">
        <f>IF(Y6&gt;0,INDEX([7]KPI!$B$2:$B$63, MATCH(Y6,[7]KPI!$A$2:$A$67, 0)),"Enter KPI Reference No. to the left")</f>
        <v>TVET completers who are assessed as competent</v>
      </c>
      <c r="AA6" s="257" t="s">
        <v>1032</v>
      </c>
      <c r="AB6" s="137" t="s">
        <v>3355</v>
      </c>
      <c r="AC6" s="137" t="s">
        <v>989</v>
      </c>
    </row>
    <row r="7" spans="1:29" ht="96" x14ac:dyDescent="0.2">
      <c r="A7" s="113">
        <v>5</v>
      </c>
      <c r="B7" s="260">
        <v>5</v>
      </c>
      <c r="C7" s="130" t="str">
        <f>IF(COUNTIF(Components!$E$4:$E$989,B7)&gt;0,INDEX(Components!$G$4:$G$989, MATCH(B7,Components!$E$4:$E$989, 0)),"Enter valid code to the left")</f>
        <v>Technical and Vocational Education and Training (TVET)</v>
      </c>
      <c r="D7" s="260">
        <v>1</v>
      </c>
      <c r="E7" s="130" t="str">
        <f t="array" ref="E7">IF(COUNTIFS(Components!$F$4:$F$989,D7,Components!$B$4:$B$989,B7)&gt;0,INDEX(Components!$G$4:$G$989, MATCH(B7&amp;D7,Components!$B$4:$B$989&amp;Components!$F$4:$F$989,0),0),"Enter the component code on the left")</f>
        <v>Occupational Standards development and assessment</v>
      </c>
      <c r="F7" s="129">
        <v>2</v>
      </c>
      <c r="G7" s="130" t="str">
        <f t="array" ref="G7">IF(COUNTIFS(Components!$H$4:$H$989,F7, Components!$C$4:$C$989,D7,Components!$B$4:$B$989,B7)&gt;0,INDEX(Components!$I$4:$I$989, MATCH(B7&amp;D7&amp;F7,Components!$B$4:$B$989&amp;Components!$C$4:$C$989&amp;Components!$H$4:$H$989,0),0),"")</f>
        <v>improved recognition of competence through accessible and quality assessment and certification services</v>
      </c>
      <c r="H7" s="237" t="s">
        <v>2492</v>
      </c>
      <c r="I7" s="237" t="s">
        <v>2758</v>
      </c>
      <c r="J7" s="237" t="s">
        <v>2781</v>
      </c>
      <c r="K7" s="237" t="s">
        <v>2782</v>
      </c>
      <c r="L7" s="206"/>
      <c r="M7" s="206">
        <v>3</v>
      </c>
      <c r="N7" s="206">
        <v>3</v>
      </c>
      <c r="O7" s="206">
        <v>2</v>
      </c>
      <c r="P7" s="206">
        <v>3</v>
      </c>
      <c r="Q7" s="252">
        <f t="shared" si="0"/>
        <v>11</v>
      </c>
      <c r="R7" s="206">
        <v>30304545</v>
      </c>
      <c r="S7" s="253">
        <f t="shared" si="1"/>
        <v>0</v>
      </c>
      <c r="T7" s="253">
        <f t="shared" si="1"/>
        <v>90913635</v>
      </c>
      <c r="U7" s="253">
        <f t="shared" si="1"/>
        <v>90913635</v>
      </c>
      <c r="V7" s="253">
        <f t="shared" si="1"/>
        <v>60609090</v>
      </c>
      <c r="W7" s="253">
        <f t="shared" si="1"/>
        <v>90913635</v>
      </c>
      <c r="X7" s="252">
        <f t="shared" si="2"/>
        <v>333349995</v>
      </c>
      <c r="Y7" s="250"/>
      <c r="Z7" s="255" t="s">
        <v>2493</v>
      </c>
      <c r="AA7" s="257" t="s">
        <v>1032</v>
      </c>
      <c r="AB7" s="137" t="s">
        <v>3356</v>
      </c>
      <c r="AC7" s="137" t="s">
        <v>2494</v>
      </c>
    </row>
    <row r="8" spans="1:29" ht="60" x14ac:dyDescent="0.2">
      <c r="A8" s="113">
        <v>6</v>
      </c>
      <c r="B8" s="260">
        <v>5</v>
      </c>
      <c r="C8" s="130" t="str">
        <f>IF(COUNTIF(Components!$E$4:$E$989,B8)&gt;0,INDEX(Components!$G$4:$G$989, MATCH(B8,Components!$E$4:$E$989, 0)),"Enter valid code to the left")</f>
        <v>Technical and Vocational Education and Training (TVET)</v>
      </c>
      <c r="D8" s="260">
        <v>1</v>
      </c>
      <c r="E8" s="130" t="str">
        <f t="array" ref="E8">IF(COUNTIFS(Components!$F$4:$F$989,D8,Components!$B$4:$B$989,B8)&gt;0,INDEX(Components!$G$4:$G$989, MATCH(B8&amp;D8,Components!$B$4:$B$989&amp;Components!$F$4:$F$989,0),0),"Enter the component code on the left")</f>
        <v>Occupational Standards development and assessment</v>
      </c>
      <c r="F8" s="129">
        <v>2</v>
      </c>
      <c r="G8" s="130" t="str">
        <f t="array" ref="G8">IF(COUNTIFS(Components!$H$4:$H$989,F8, Components!$C$4:$C$989,D8,Components!$B$4:$B$989,B8)&gt;0,INDEX(Components!$I$4:$I$989, MATCH(B8&amp;D8&amp;F8,Components!$B$4:$B$989&amp;Components!$C$4:$C$989&amp;Components!$H$4:$H$989,0),0),"")</f>
        <v>improved recognition of competence through accessible and quality assessment and certification services</v>
      </c>
      <c r="H8" s="237" t="s">
        <v>2495</v>
      </c>
      <c r="I8" s="237" t="s">
        <v>2759</v>
      </c>
      <c r="J8" s="237" t="s">
        <v>2496</v>
      </c>
      <c r="K8" s="237" t="s">
        <v>2497</v>
      </c>
      <c r="L8" s="206">
        <v>10</v>
      </c>
      <c r="M8" s="206">
        <v>10</v>
      </c>
      <c r="N8" s="206">
        <v>10</v>
      </c>
      <c r="O8" s="206">
        <v>10</v>
      </c>
      <c r="P8" s="206">
        <v>10</v>
      </c>
      <c r="Q8" s="252">
        <f t="shared" si="0"/>
        <v>50</v>
      </c>
      <c r="R8" s="206">
        <v>150876</v>
      </c>
      <c r="S8" s="253">
        <f t="shared" si="1"/>
        <v>1508760</v>
      </c>
      <c r="T8" s="253">
        <f>M8*$R8</f>
        <v>1508760</v>
      </c>
      <c r="U8" s="253">
        <f t="shared" si="1"/>
        <v>1508760</v>
      </c>
      <c r="V8" s="253">
        <f t="shared" si="1"/>
        <v>1508760</v>
      </c>
      <c r="W8" s="253">
        <f t="shared" si="1"/>
        <v>1508760</v>
      </c>
      <c r="X8" s="252">
        <f t="shared" si="2"/>
        <v>7543800</v>
      </c>
      <c r="Y8" s="250"/>
      <c r="Z8" s="255" t="s">
        <v>2498</v>
      </c>
      <c r="AA8" s="257" t="s">
        <v>1032</v>
      </c>
      <c r="AB8" s="137" t="s">
        <v>3355</v>
      </c>
      <c r="AC8" s="137" t="s">
        <v>2499</v>
      </c>
    </row>
    <row r="9" spans="1:29" ht="60" x14ac:dyDescent="0.2">
      <c r="A9" s="113">
        <v>7</v>
      </c>
      <c r="B9" s="260">
        <v>5</v>
      </c>
      <c r="C9" s="130" t="str">
        <f>IF(COUNTIF(Components!$E$4:$E$989,B9)&gt;0,INDEX(Components!$G$4:$G$989, MATCH(B9,Components!$E$4:$E$989, 0)),"Enter valid code to the left")</f>
        <v>Technical and Vocational Education and Training (TVET)</v>
      </c>
      <c r="D9" s="260">
        <v>1</v>
      </c>
      <c r="E9" s="130" t="str">
        <f t="array" ref="E9">IF(COUNTIFS(Components!$F$4:$F$989,D9,Components!$B$4:$B$989,B9)&gt;0,INDEX(Components!$G$4:$G$989, MATCH(B9&amp;D9,Components!$B$4:$B$989&amp;Components!$F$4:$F$989,0),0),"Enter the component code on the left")</f>
        <v>Occupational Standards development and assessment</v>
      </c>
      <c r="F9" s="129">
        <v>2</v>
      </c>
      <c r="G9" s="130" t="str">
        <f t="array" ref="G9">IF(COUNTIFS(Components!$H$4:$H$989,F9, Components!$C$4:$C$989,D9,Components!$B$4:$B$989,B9)&gt;0,INDEX(Components!$I$4:$I$989, MATCH(B9&amp;D9&amp;F9,Components!$B$4:$B$989&amp;Components!$C$4:$C$989&amp;Components!$H$4:$H$989,0),0),"")</f>
        <v>improved recognition of competence through accessible and quality assessment and certification services</v>
      </c>
      <c r="H9" s="237" t="s">
        <v>2500</v>
      </c>
      <c r="I9" s="237" t="s">
        <v>2760</v>
      </c>
      <c r="J9" s="237" t="s">
        <v>2501</v>
      </c>
      <c r="K9" s="237" t="s">
        <v>2502</v>
      </c>
      <c r="L9" s="206">
        <v>60</v>
      </c>
      <c r="M9" s="206">
        <v>70</v>
      </c>
      <c r="N9" s="206">
        <v>90</v>
      </c>
      <c r="O9" s="206">
        <v>110</v>
      </c>
      <c r="P9" s="206">
        <v>132</v>
      </c>
      <c r="Q9" s="252">
        <f t="shared" si="0"/>
        <v>462</v>
      </c>
      <c r="R9" s="206">
        <v>7500</v>
      </c>
      <c r="S9" s="253">
        <f t="shared" si="1"/>
        <v>450000</v>
      </c>
      <c r="T9" s="253">
        <f t="shared" si="1"/>
        <v>525000</v>
      </c>
      <c r="U9" s="253">
        <f>N9*$R9</f>
        <v>675000</v>
      </c>
      <c r="V9" s="253">
        <f t="shared" si="1"/>
        <v>825000</v>
      </c>
      <c r="W9" s="253">
        <f t="shared" si="1"/>
        <v>990000</v>
      </c>
      <c r="X9" s="252">
        <f t="shared" si="2"/>
        <v>3465000</v>
      </c>
      <c r="Y9" s="250"/>
      <c r="Z9" s="255" t="s">
        <v>2503</v>
      </c>
      <c r="AA9" s="257" t="s">
        <v>1032</v>
      </c>
      <c r="AB9" s="137" t="s">
        <v>3355</v>
      </c>
      <c r="AC9" s="137" t="s">
        <v>2504</v>
      </c>
    </row>
    <row r="10" spans="1:29" ht="72" x14ac:dyDescent="0.2">
      <c r="A10" s="113">
        <v>8</v>
      </c>
      <c r="B10" s="260">
        <v>5</v>
      </c>
      <c r="C10" s="130" t="str">
        <f>IF(COUNTIF(Components!$E$4:$E$989,B10)&gt;0,INDEX(Components!$G$4:$G$989, MATCH(B10,Components!$E$4:$E$989, 0)),"Enter valid code to the left")</f>
        <v>Technical and Vocational Education and Training (TVET)</v>
      </c>
      <c r="D10" s="260">
        <v>1</v>
      </c>
      <c r="E10" s="130" t="str">
        <f t="array" ref="E10">IF(COUNTIFS(Components!$F$4:$F$989,D10,Components!$B$4:$B$989,B10)&gt;0,INDEX(Components!$G$4:$G$989, MATCH(B10&amp;D10,Components!$B$4:$B$989&amp;Components!$F$4:$F$989,0),0),"Enter the component code on the left")</f>
        <v>Occupational Standards development and assessment</v>
      </c>
      <c r="F10" s="129">
        <v>2</v>
      </c>
      <c r="G10" s="130" t="str">
        <f t="array" ref="G10">IF(COUNTIFS(Components!$H$4:$H$989,F10, Components!$C$4:$C$989,D10,Components!$B$4:$B$989,B10)&gt;0,INDEX(Components!$I$4:$I$989, MATCH(B10&amp;D10&amp;F10,Components!$B$4:$B$989&amp;Components!$C$4:$C$989&amp;Components!$H$4:$H$989,0),0),"")</f>
        <v>improved recognition of competence through accessible and quality assessment and certification services</v>
      </c>
      <c r="H10" s="237" t="s">
        <v>2479</v>
      </c>
      <c r="I10" s="237" t="s">
        <v>2761</v>
      </c>
      <c r="J10" s="237" t="s">
        <v>2505</v>
      </c>
      <c r="K10" s="239" t="s">
        <v>2506</v>
      </c>
      <c r="L10" s="206">
        <v>32</v>
      </c>
      <c r="M10" s="206">
        <v>83</v>
      </c>
      <c r="N10" s="206">
        <v>84</v>
      </c>
      <c r="O10" s="206">
        <v>84</v>
      </c>
      <c r="P10" s="206">
        <v>87</v>
      </c>
      <c r="Q10" s="252">
        <f t="shared" si="0"/>
        <v>370</v>
      </c>
      <c r="R10" s="206">
        <v>28000</v>
      </c>
      <c r="S10" s="253">
        <f t="shared" si="1"/>
        <v>896000</v>
      </c>
      <c r="T10" s="253">
        <f t="shared" si="1"/>
        <v>2324000</v>
      </c>
      <c r="U10" s="253">
        <f>N10*$R10</f>
        <v>2352000</v>
      </c>
      <c r="V10" s="253">
        <f t="shared" si="1"/>
        <v>2352000</v>
      </c>
      <c r="W10" s="253">
        <f t="shared" si="1"/>
        <v>2436000</v>
      </c>
      <c r="X10" s="252">
        <f t="shared" si="2"/>
        <v>10360000</v>
      </c>
      <c r="Y10" s="250" t="s">
        <v>649</v>
      </c>
      <c r="Z10" s="255" t="str">
        <f>IF(Y10&gt;0,INDEX([7]KPI!$B$2:$B$63, MATCH(Y10,[7]KPI!$A$2:$A$67, 0)),"Enter KPI Reference No. to the left")</f>
        <v>TVET completers who are assessed as competent</v>
      </c>
      <c r="AA10" s="257" t="s">
        <v>1032</v>
      </c>
      <c r="AB10" s="137" t="s">
        <v>3357</v>
      </c>
      <c r="AC10" s="137" t="s">
        <v>2507</v>
      </c>
    </row>
    <row r="11" spans="1:29" ht="60" x14ac:dyDescent="0.2">
      <c r="A11" s="113">
        <v>9</v>
      </c>
      <c r="B11" s="260">
        <v>5</v>
      </c>
      <c r="C11" s="130" t="str">
        <f>IF(COUNTIF(Components!$E$4:$E$989,B11)&gt;0,INDEX(Components!$G$4:$G$989, MATCH(B11,Components!$E$4:$E$989, 0)),"Enter valid code to the left")</f>
        <v>Technical and Vocational Education and Training (TVET)</v>
      </c>
      <c r="D11" s="260">
        <v>1</v>
      </c>
      <c r="E11" s="130" t="str">
        <f t="array" ref="E11">IF(COUNTIFS(Components!$F$4:$F$989,D11,Components!$B$4:$B$989,B11)&gt;0,INDEX(Components!$G$4:$G$989, MATCH(B11&amp;D11,Components!$B$4:$B$989&amp;Components!$F$4:$F$989,0),0),"Enter the component code on the left")</f>
        <v>Occupational Standards development and assessment</v>
      </c>
      <c r="F11" s="129">
        <v>2</v>
      </c>
      <c r="G11" s="130" t="str">
        <f t="array" ref="G11">IF(COUNTIFS(Components!$H$4:$H$989,F11, Components!$C$4:$C$989,D11,Components!$B$4:$B$989,B11)&gt;0,INDEX(Components!$I$4:$I$989, MATCH(B11&amp;D11&amp;F11,Components!$B$4:$B$989&amp;Components!$C$4:$C$989&amp;Components!$H$4:$H$989,0),0),"")</f>
        <v>improved recognition of competence through accessible and quality assessment and certification services</v>
      </c>
      <c r="H11" s="237" t="s">
        <v>2479</v>
      </c>
      <c r="I11" s="237" t="s">
        <v>2762</v>
      </c>
      <c r="J11" s="237" t="s">
        <v>2508</v>
      </c>
      <c r="K11" s="237" t="s">
        <v>2509</v>
      </c>
      <c r="L11" s="206">
        <v>36</v>
      </c>
      <c r="M11" s="206">
        <v>74</v>
      </c>
      <c r="N11" s="206">
        <v>74</v>
      </c>
      <c r="O11" s="206">
        <v>74</v>
      </c>
      <c r="P11" s="206">
        <v>74</v>
      </c>
      <c r="Q11" s="252">
        <f t="shared" si="0"/>
        <v>332</v>
      </c>
      <c r="R11" s="206">
        <v>8000</v>
      </c>
      <c r="S11" s="253">
        <f t="shared" si="1"/>
        <v>288000</v>
      </c>
      <c r="T11" s="253">
        <f t="shared" si="1"/>
        <v>592000</v>
      </c>
      <c r="U11" s="253">
        <f t="shared" si="1"/>
        <v>592000</v>
      </c>
      <c r="V11" s="253">
        <f>O11*$R11</f>
        <v>592000</v>
      </c>
      <c r="W11" s="253">
        <f t="shared" si="1"/>
        <v>592000</v>
      </c>
      <c r="X11" s="252">
        <f t="shared" si="2"/>
        <v>2656000</v>
      </c>
      <c r="Y11" s="250" t="s">
        <v>649</v>
      </c>
      <c r="Z11" s="255" t="str">
        <f>IF(Y11&gt;0,INDEX([7]KPI!$B$2:$B$63, MATCH(Y11,[7]KPI!$A$2:$A$67, 0)),"Enter KPI Reference No. to the left")</f>
        <v>TVET completers who are assessed as competent</v>
      </c>
      <c r="AA11" s="257" t="s">
        <v>1032</v>
      </c>
      <c r="AB11" s="137" t="s">
        <v>3357</v>
      </c>
      <c r="AC11" s="137" t="s">
        <v>2510</v>
      </c>
    </row>
    <row r="12" spans="1:29" ht="96" x14ac:dyDescent="0.2">
      <c r="A12" s="113" t="s">
        <v>2780</v>
      </c>
      <c r="B12" s="260">
        <v>5</v>
      </c>
      <c r="C12" s="130" t="str">
        <f>IF(COUNTIF(Components!$E$4:$E$989,B12)&gt;0,INDEX(Components!$G$4:$G$989, MATCH(B12,Components!$E$4:$E$989, 0)),"Enter valid code to the left")</f>
        <v>Technical and Vocational Education and Training (TVET)</v>
      </c>
      <c r="D12" s="260">
        <v>1</v>
      </c>
      <c r="E12" s="130" t="str">
        <f t="array" ref="E12">IF(COUNTIFS(Components!$F$4:$F$989,D12,Components!$B$4:$B$989,B12)&gt;0,INDEX(Components!$G$4:$G$989, MATCH(B12&amp;D12,Components!$B$4:$B$989&amp;Components!$F$4:$F$989,0),0),"Enter the component code on the left")</f>
        <v>Occupational Standards development and assessment</v>
      </c>
      <c r="F12" s="129">
        <v>2</v>
      </c>
      <c r="G12" s="130" t="str">
        <f t="array" ref="G12">IF(COUNTIFS(Components!$H$4:$H$989,F12, Components!$C$4:$C$989,D12,Components!$B$4:$B$989,B12)&gt;0,INDEX(Components!$I$4:$I$989, MATCH(B12&amp;D12&amp;F12,Components!$B$4:$B$989&amp;Components!$C$4:$C$989&amp;Components!$H$4:$H$989,0),0),"")</f>
        <v>improved recognition of competence through accessible and quality assessment and certification services</v>
      </c>
      <c r="H12" s="237" t="s">
        <v>2479</v>
      </c>
      <c r="I12" s="237" t="s">
        <v>2511</v>
      </c>
      <c r="J12" s="237" t="s">
        <v>2512</v>
      </c>
      <c r="K12" s="237" t="s">
        <v>2513</v>
      </c>
      <c r="L12" s="206">
        <v>1213</v>
      </c>
      <c r="M12" s="206">
        <v>1214</v>
      </c>
      <c r="N12" s="206">
        <v>3127</v>
      </c>
      <c r="O12" s="206">
        <v>3856</v>
      </c>
      <c r="P12" s="206">
        <v>4722</v>
      </c>
      <c r="Q12" s="252">
        <f t="shared" si="0"/>
        <v>14132</v>
      </c>
      <c r="R12" s="206">
        <v>2000</v>
      </c>
      <c r="S12" s="253">
        <f t="shared" si="1"/>
        <v>2426000</v>
      </c>
      <c r="T12" s="253">
        <f t="shared" si="1"/>
        <v>2428000</v>
      </c>
      <c r="U12" s="253">
        <f t="shared" si="1"/>
        <v>6254000</v>
      </c>
      <c r="V12" s="253">
        <f t="shared" si="1"/>
        <v>7712000</v>
      </c>
      <c r="W12" s="253">
        <f>P12*$R12</f>
        <v>9444000</v>
      </c>
      <c r="X12" s="252">
        <f t="shared" si="2"/>
        <v>28264000</v>
      </c>
      <c r="Y12" s="250" t="s">
        <v>649</v>
      </c>
      <c r="Z12" s="255" t="str">
        <f>IF(Y12&gt;0,INDEX([7]KPI!$B$2:$B$63, MATCH(Y12,[7]KPI!$A$2:$A$67, 0)),"Enter KPI Reference No. to the left")</f>
        <v>TVET completers who are assessed as competent</v>
      </c>
      <c r="AA12" s="257" t="s">
        <v>1032</v>
      </c>
      <c r="AB12" s="137" t="s">
        <v>3357</v>
      </c>
      <c r="AC12" s="137" t="s">
        <v>2514</v>
      </c>
    </row>
    <row r="13" spans="1:29" ht="84" x14ac:dyDescent="0.2">
      <c r="A13" s="113">
        <v>11</v>
      </c>
      <c r="B13" s="260">
        <v>5</v>
      </c>
      <c r="C13" s="130" t="str">
        <f>IF(COUNTIF(Components!$E$4:$E$989,B13)&gt;0,INDEX(Components!$G$4:$G$989, MATCH(B13,Components!$E$4:$E$989, 0)),"Enter valid code to the left")</f>
        <v>Technical and Vocational Education and Training (TVET)</v>
      </c>
      <c r="D13" s="260">
        <v>1</v>
      </c>
      <c r="E13" s="130" t="str">
        <f t="array" ref="E13">IF(COUNTIFS(Components!$F$4:$F$989,D13,Components!$B$4:$B$989,B13)&gt;0,INDEX(Components!$G$4:$G$989, MATCH(B13&amp;D13,Components!$B$4:$B$989&amp;Components!$F$4:$F$989,0),0),"Enter the component code on the left")</f>
        <v>Occupational Standards development and assessment</v>
      </c>
      <c r="F13" s="129">
        <v>2</v>
      </c>
      <c r="G13" s="130" t="str">
        <f t="array" ref="G13">IF(COUNTIFS(Components!$H$4:$H$989,F13, Components!$C$4:$C$989,D13,Components!$B$4:$B$989,B13)&gt;0,INDEX(Components!$I$4:$I$989, MATCH(B13&amp;D13&amp;F13,Components!$B$4:$B$989&amp;Components!$C$4:$C$989&amp;Components!$H$4:$H$989,0),0),"")</f>
        <v>improved recognition of competence through accessible and quality assessment and certification services</v>
      </c>
      <c r="H13" s="237" t="s">
        <v>2515</v>
      </c>
      <c r="I13" s="237" t="s">
        <v>2763</v>
      </c>
      <c r="J13" s="237" t="s">
        <v>2516</v>
      </c>
      <c r="K13" s="239" t="s">
        <v>2517</v>
      </c>
      <c r="L13" s="227">
        <v>200732</v>
      </c>
      <c r="M13" s="227">
        <v>305978</v>
      </c>
      <c r="N13" s="227">
        <v>358356</v>
      </c>
      <c r="O13" s="227">
        <v>446147</v>
      </c>
      <c r="P13" s="227">
        <v>572239</v>
      </c>
      <c r="Q13" s="252">
        <f t="shared" si="0"/>
        <v>1883452</v>
      </c>
      <c r="R13" s="206">
        <v>15</v>
      </c>
      <c r="S13" s="253">
        <f t="shared" si="1"/>
        <v>3010980</v>
      </c>
      <c r="T13" s="253">
        <f t="shared" si="1"/>
        <v>4589670</v>
      </c>
      <c r="U13" s="253">
        <f t="shared" si="1"/>
        <v>5375340</v>
      </c>
      <c r="V13" s="253">
        <f t="shared" si="1"/>
        <v>6692205</v>
      </c>
      <c r="W13" s="253">
        <f t="shared" si="1"/>
        <v>8583585</v>
      </c>
      <c r="X13" s="252">
        <f t="shared" si="2"/>
        <v>28251780</v>
      </c>
      <c r="Y13" s="250" t="s">
        <v>649</v>
      </c>
      <c r="Z13" s="255" t="str">
        <f>IF(Y13&gt;0,INDEX([7]KPI!$B$2:$B$63, MATCH(Y13,[7]KPI!$A$2:$A$67, 0)),"Enter KPI Reference No. to the left")</f>
        <v>TVET completers who are assessed as competent</v>
      </c>
      <c r="AA13" s="257" t="s">
        <v>1032</v>
      </c>
      <c r="AB13" s="137" t="s">
        <v>3380</v>
      </c>
      <c r="AC13" s="137" t="s">
        <v>2518</v>
      </c>
    </row>
    <row r="14" spans="1:29" ht="60" x14ac:dyDescent="0.2">
      <c r="A14" s="113">
        <v>12</v>
      </c>
      <c r="B14" s="260">
        <v>5</v>
      </c>
      <c r="C14" s="130" t="str">
        <f>IF(COUNTIF(Components!$E$4:$E$989,B14)&gt;0,INDEX(Components!$G$4:$G$989, MATCH(B14,Components!$E$4:$E$989, 0)),"Enter valid code to the left")</f>
        <v>Technical and Vocational Education and Training (TVET)</v>
      </c>
      <c r="D14" s="260">
        <v>1</v>
      </c>
      <c r="E14" s="130" t="str">
        <f t="array" ref="E14">IF(COUNTIFS(Components!$F$4:$F$989,D14,Components!$B$4:$B$989,B14)&gt;0,INDEX(Components!$G$4:$G$989, MATCH(B14&amp;D14,Components!$B$4:$B$989&amp;Components!$F$4:$F$989,0),0),"Enter the component code on the left")</f>
        <v>Occupational Standards development and assessment</v>
      </c>
      <c r="F14" s="129">
        <v>2</v>
      </c>
      <c r="G14" s="130" t="str">
        <f t="array" ref="G14">IF(COUNTIFS(Components!$H$4:$H$989,F14, Components!$C$4:$C$989,D14,Components!$B$4:$B$989,B14)&gt;0,INDEX(Components!$I$4:$I$989, MATCH(B14&amp;D14&amp;F14,Components!$B$4:$B$989&amp;Components!$C$4:$C$989&amp;Components!$H$4:$H$989,0),0),"")</f>
        <v>improved recognition of competence through accessible and quality assessment and certification services</v>
      </c>
      <c r="H14" s="237" t="s">
        <v>2519</v>
      </c>
      <c r="I14" s="237" t="s">
        <v>2764</v>
      </c>
      <c r="J14" s="237" t="s">
        <v>2520</v>
      </c>
      <c r="K14" s="239" t="s">
        <v>2521</v>
      </c>
      <c r="L14" s="227">
        <v>650367</v>
      </c>
      <c r="M14" s="227">
        <v>1251657</v>
      </c>
      <c r="N14" s="227">
        <v>1355616</v>
      </c>
      <c r="O14" s="227">
        <v>1460630</v>
      </c>
      <c r="P14" s="227">
        <v>1570630</v>
      </c>
      <c r="Q14" s="252">
        <f t="shared" si="0"/>
        <v>6288900</v>
      </c>
      <c r="R14" s="206">
        <v>10</v>
      </c>
      <c r="S14" s="253">
        <f t="shared" si="1"/>
        <v>6503670</v>
      </c>
      <c r="T14" s="253">
        <f t="shared" si="1"/>
        <v>12516570</v>
      </c>
      <c r="U14" s="253">
        <f t="shared" si="1"/>
        <v>13556160</v>
      </c>
      <c r="V14" s="253">
        <f t="shared" si="1"/>
        <v>14606300</v>
      </c>
      <c r="W14" s="253">
        <f t="shared" si="1"/>
        <v>15706300</v>
      </c>
      <c r="X14" s="252">
        <f t="shared" si="2"/>
        <v>62889000</v>
      </c>
      <c r="Y14" s="250" t="s">
        <v>649</v>
      </c>
      <c r="Z14" s="255" t="str">
        <f>IF(Y14&gt;0,INDEX([7]KPI!$B$2:$B$63, MATCH(Y14,[7]KPI!$A$2:$A$67, 0)),"Enter KPI Reference No. to the left")</f>
        <v>TVET completers who are assessed as competent</v>
      </c>
      <c r="AA14" s="257" t="s">
        <v>1032</v>
      </c>
      <c r="AB14" s="137" t="s">
        <v>3380</v>
      </c>
      <c r="AC14" s="137" t="s">
        <v>989</v>
      </c>
    </row>
    <row r="15" spans="1:29" ht="60" x14ac:dyDescent="0.2">
      <c r="A15" s="113">
        <v>13</v>
      </c>
      <c r="B15" s="260">
        <v>5</v>
      </c>
      <c r="C15" s="130" t="str">
        <f>IF(COUNTIF(Components!$E$4:$E$989,B15)&gt;0,INDEX(Components!$G$4:$G$989, MATCH(B15,Components!$E$4:$E$989, 0)),"Enter valid code to the left")</f>
        <v>Technical and Vocational Education and Training (TVET)</v>
      </c>
      <c r="D15" s="260">
        <v>1</v>
      </c>
      <c r="E15" s="130" t="str">
        <f t="array" ref="E15">IF(COUNTIFS(Components!$F$4:$F$989,D15,Components!$B$4:$B$989,B15)&gt;0,INDEX(Components!$G$4:$G$989, MATCH(B15&amp;D15,Components!$B$4:$B$989&amp;Components!$F$4:$F$989,0),0),"Enter the component code on the left")</f>
        <v>Occupational Standards development and assessment</v>
      </c>
      <c r="F15" s="129">
        <v>2</v>
      </c>
      <c r="G15" s="130" t="str">
        <f t="array" ref="G15">IF(COUNTIFS(Components!$H$4:$H$989,F15, Components!$C$4:$C$989,D15,Components!$B$4:$B$989,B15)&gt;0,INDEX(Components!$I$4:$I$989, MATCH(B15&amp;D15&amp;F15,Components!$B$4:$B$989&amp;Components!$C$4:$C$989&amp;Components!$H$4:$H$989,0),0),"")</f>
        <v>improved recognition of competence through accessible and quality assessment and certification services</v>
      </c>
      <c r="H15" s="237" t="s">
        <v>2519</v>
      </c>
      <c r="I15" s="237" t="s">
        <v>2766</v>
      </c>
      <c r="J15" s="237" t="s">
        <v>2522</v>
      </c>
      <c r="K15" s="237" t="s">
        <v>2523</v>
      </c>
      <c r="L15" s="230">
        <v>3</v>
      </c>
      <c r="M15" s="230">
        <v>5</v>
      </c>
      <c r="N15" s="230">
        <v>5</v>
      </c>
      <c r="O15" s="230">
        <v>10</v>
      </c>
      <c r="P15" s="230">
        <v>10</v>
      </c>
      <c r="Q15" s="252">
        <f t="shared" si="0"/>
        <v>33</v>
      </c>
      <c r="R15" s="206">
        <v>50000</v>
      </c>
      <c r="S15" s="253">
        <f t="shared" si="1"/>
        <v>150000</v>
      </c>
      <c r="T15" s="253">
        <f t="shared" si="1"/>
        <v>250000</v>
      </c>
      <c r="U15" s="253">
        <f t="shared" si="1"/>
        <v>250000</v>
      </c>
      <c r="V15" s="253">
        <f t="shared" si="1"/>
        <v>500000</v>
      </c>
      <c r="W15" s="253">
        <f t="shared" si="1"/>
        <v>500000</v>
      </c>
      <c r="X15" s="252">
        <f t="shared" si="2"/>
        <v>1650000</v>
      </c>
      <c r="Y15" s="250" t="s">
        <v>649</v>
      </c>
      <c r="Z15" s="255" t="str">
        <f>IF(Y15&gt;0,INDEX([7]KPI!$B$2:$B$63, MATCH(Y15,[7]KPI!$A$2:$A$67, 0)),"Enter KPI Reference No. to the left")</f>
        <v>TVET completers who are assessed as competent</v>
      </c>
      <c r="AA15" s="257" t="s">
        <v>1032</v>
      </c>
      <c r="AB15" s="137" t="s">
        <v>3358</v>
      </c>
      <c r="AC15" s="137" t="s">
        <v>989</v>
      </c>
    </row>
    <row r="16" spans="1:29" ht="60" x14ac:dyDescent="0.2">
      <c r="A16" s="113">
        <v>14</v>
      </c>
      <c r="B16" s="260">
        <v>5</v>
      </c>
      <c r="C16" s="130" t="str">
        <f>IF(COUNTIF(Components!$E$4:$E$989,B16)&gt;0,INDEX(Components!$G$4:$G$989, MATCH(B16,Components!$E$4:$E$989, 0)),"Enter valid code to the left")</f>
        <v>Technical and Vocational Education and Training (TVET)</v>
      </c>
      <c r="D16" s="260">
        <v>1</v>
      </c>
      <c r="E16" s="130" t="str">
        <f t="array" ref="E16">IF(COUNTIFS(Components!$F$4:$F$989,D16,Components!$B$4:$B$989,B16)&gt;0,INDEX(Components!$G$4:$G$989, MATCH(B16&amp;D16,Components!$B$4:$B$989&amp;Components!$F$4:$F$989,0),0),"Enter the component code on the left")</f>
        <v>Occupational Standards development and assessment</v>
      </c>
      <c r="F16" s="129">
        <v>2</v>
      </c>
      <c r="G16" s="130" t="str">
        <f t="array" ref="G16">IF(COUNTIFS(Components!$H$4:$H$989,F16, Components!$C$4:$C$989,D16,Components!$B$4:$B$989,B16)&gt;0,INDEX(Components!$I$4:$I$989, MATCH(B16&amp;D16&amp;F16,Components!$B$4:$B$989&amp;Components!$C$4:$C$989&amp;Components!$H$4:$H$989,0),0),"")</f>
        <v>improved recognition of competence through accessible and quality assessment and certification services</v>
      </c>
      <c r="H16" s="237" t="s">
        <v>2524</v>
      </c>
      <c r="I16" s="237" t="s">
        <v>2765</v>
      </c>
      <c r="J16" s="237" t="s">
        <v>2525</v>
      </c>
      <c r="K16" s="237" t="s">
        <v>2526</v>
      </c>
      <c r="L16" s="227">
        <v>427635</v>
      </c>
      <c r="M16" s="227">
        <v>1481152</v>
      </c>
      <c r="N16" s="227">
        <v>1475688</v>
      </c>
      <c r="O16" s="227">
        <v>1469493</v>
      </c>
      <c r="P16" s="227">
        <v>1463328</v>
      </c>
      <c r="Q16" s="252">
        <f t="shared" si="0"/>
        <v>6317296</v>
      </c>
      <c r="R16" s="206">
        <v>10</v>
      </c>
      <c r="S16" s="253">
        <f t="shared" si="1"/>
        <v>4276350</v>
      </c>
      <c r="T16" s="253">
        <f t="shared" si="1"/>
        <v>14811520</v>
      </c>
      <c r="U16" s="253">
        <f t="shared" si="1"/>
        <v>14756880</v>
      </c>
      <c r="V16" s="253">
        <f t="shared" si="1"/>
        <v>14694930</v>
      </c>
      <c r="W16" s="253">
        <f t="shared" si="1"/>
        <v>14633280</v>
      </c>
      <c r="X16" s="252">
        <f t="shared" si="2"/>
        <v>63172960</v>
      </c>
      <c r="Y16" s="250"/>
      <c r="Z16" s="255" t="s">
        <v>2527</v>
      </c>
      <c r="AA16" s="257" t="s">
        <v>1032</v>
      </c>
      <c r="AB16" s="137" t="s">
        <v>3359</v>
      </c>
      <c r="AC16" s="137" t="s">
        <v>989</v>
      </c>
    </row>
    <row r="17" spans="1:29" ht="60" x14ac:dyDescent="0.2">
      <c r="A17" s="113">
        <v>15</v>
      </c>
      <c r="B17" s="260">
        <v>5</v>
      </c>
      <c r="C17" s="130" t="str">
        <f>IF(COUNTIF(Components!$E$4:$E$989,B17)&gt;0,INDEX(Components!$G$4:$G$989, MATCH(B17,Components!$E$4:$E$989, 0)),"Enter valid code to the left")</f>
        <v>Technical and Vocational Education and Training (TVET)</v>
      </c>
      <c r="D17" s="260">
        <v>1</v>
      </c>
      <c r="E17" s="130" t="str">
        <f t="array" ref="E17">IF(COUNTIFS(Components!$F$4:$F$989,D17,Components!$B$4:$B$989,B17)&gt;0,INDEX(Components!$G$4:$G$989, MATCH(B17&amp;D17,Components!$B$4:$B$989&amp;Components!$F$4:$F$989,0),0),"Enter the component code on the left")</f>
        <v>Occupational Standards development and assessment</v>
      </c>
      <c r="F17" s="129">
        <v>2</v>
      </c>
      <c r="G17" s="130" t="str">
        <f t="array" ref="G17">IF(COUNTIFS(Components!$H$4:$H$989,F17, Components!$C$4:$C$989,D17,Components!$B$4:$B$989,B17)&gt;0,INDEX(Components!$I$4:$I$989, MATCH(B17&amp;D17&amp;F17,Components!$B$4:$B$989&amp;Components!$C$4:$C$989&amp;Components!$H$4:$H$989,0),0),"")</f>
        <v>improved recognition of competence through accessible and quality assessment and certification services</v>
      </c>
      <c r="H17" s="237" t="s">
        <v>2519</v>
      </c>
      <c r="I17" s="237" t="s">
        <v>2767</v>
      </c>
      <c r="J17" s="237" t="s">
        <v>2528</v>
      </c>
      <c r="K17" s="237" t="s">
        <v>2783</v>
      </c>
      <c r="L17" s="230">
        <v>3</v>
      </c>
      <c r="M17" s="230">
        <v>5</v>
      </c>
      <c r="N17" s="230">
        <v>5</v>
      </c>
      <c r="O17" s="230">
        <v>10</v>
      </c>
      <c r="P17" s="230">
        <v>10</v>
      </c>
      <c r="Q17" s="252">
        <f t="shared" si="0"/>
        <v>33</v>
      </c>
      <c r="R17" s="206">
        <v>100000</v>
      </c>
      <c r="S17" s="253">
        <f t="shared" si="1"/>
        <v>300000</v>
      </c>
      <c r="T17" s="253">
        <f t="shared" si="1"/>
        <v>500000</v>
      </c>
      <c r="U17" s="253">
        <f t="shared" si="1"/>
        <v>500000</v>
      </c>
      <c r="V17" s="253">
        <f t="shared" si="1"/>
        <v>1000000</v>
      </c>
      <c r="W17" s="253">
        <f t="shared" si="1"/>
        <v>1000000</v>
      </c>
      <c r="X17" s="252">
        <f t="shared" si="2"/>
        <v>3300000</v>
      </c>
      <c r="Y17" s="250"/>
      <c r="Z17" s="255" t="s">
        <v>2527</v>
      </c>
      <c r="AA17" s="257" t="s">
        <v>1032</v>
      </c>
      <c r="AB17" s="137" t="s">
        <v>3360</v>
      </c>
      <c r="AC17" s="137" t="s">
        <v>989</v>
      </c>
    </row>
    <row r="18" spans="1:29" ht="60" x14ac:dyDescent="0.2">
      <c r="A18" s="113">
        <v>16</v>
      </c>
      <c r="B18" s="260">
        <v>5</v>
      </c>
      <c r="C18" s="130" t="str">
        <f>IF(COUNTIF(Components!$E$4:$E$989,B18)&gt;0,INDEX(Components!$G$4:$G$989, MATCH(B18,Components!$E$4:$E$989, 0)),"Enter valid code to the left")</f>
        <v>Technical and Vocational Education and Training (TVET)</v>
      </c>
      <c r="D18" s="260">
        <v>1</v>
      </c>
      <c r="E18" s="130" t="str">
        <f t="array" ref="E18">IF(COUNTIFS(Components!$F$4:$F$989,D18,Components!$B$4:$B$989,B18)&gt;0,INDEX(Components!$G$4:$G$989, MATCH(B18&amp;D18,Components!$B$4:$B$989&amp;Components!$F$4:$F$989,0),0),"Enter the component code on the left")</f>
        <v>Occupational Standards development and assessment</v>
      </c>
      <c r="F18" s="129">
        <v>2</v>
      </c>
      <c r="G18" s="130" t="str">
        <f t="array" ref="G18">IF(COUNTIFS(Components!$H$4:$H$989,F18, Components!$C$4:$C$989,D18,Components!$B$4:$B$989,B18)&gt;0,INDEX(Components!$I$4:$I$989, MATCH(B18&amp;D18&amp;F18,Components!$B$4:$B$989&amp;Components!$C$4:$C$989&amp;Components!$H$4:$H$989,0),0),"")</f>
        <v>improved recognition of competence through accessible and quality assessment and certification services</v>
      </c>
      <c r="H18" s="237" t="s">
        <v>2519</v>
      </c>
      <c r="I18" s="264" t="s">
        <v>2785</v>
      </c>
      <c r="J18" s="264" t="s">
        <v>2530</v>
      </c>
      <c r="K18" s="264" t="s">
        <v>2784</v>
      </c>
      <c r="L18" s="230">
        <v>125</v>
      </c>
      <c r="M18" s="227">
        <v>5351</v>
      </c>
      <c r="N18" s="227">
        <v>5411</v>
      </c>
      <c r="O18" s="217">
        <v>5411</v>
      </c>
      <c r="P18" s="217">
        <v>5411</v>
      </c>
      <c r="Q18" s="252">
        <f t="shared" si="0"/>
        <v>21709</v>
      </c>
      <c r="R18" s="206">
        <v>500</v>
      </c>
      <c r="S18" s="253">
        <f t="shared" si="1"/>
        <v>62500</v>
      </c>
      <c r="T18" s="253">
        <f t="shared" si="1"/>
        <v>2675500</v>
      </c>
      <c r="U18" s="253">
        <f t="shared" si="1"/>
        <v>2705500</v>
      </c>
      <c r="V18" s="253">
        <f t="shared" si="1"/>
        <v>2705500</v>
      </c>
      <c r="W18" s="253">
        <f t="shared" si="1"/>
        <v>2705500</v>
      </c>
      <c r="X18" s="252">
        <f t="shared" si="2"/>
        <v>10854500</v>
      </c>
      <c r="Y18" s="250"/>
      <c r="Z18" s="255" t="s">
        <v>2493</v>
      </c>
      <c r="AA18" s="257" t="s">
        <v>1032</v>
      </c>
      <c r="AB18" s="137" t="s">
        <v>3361</v>
      </c>
      <c r="AC18" s="137" t="s">
        <v>2529</v>
      </c>
    </row>
    <row r="19" spans="1:29" ht="60" x14ac:dyDescent="0.2">
      <c r="A19" s="113">
        <v>17</v>
      </c>
      <c r="B19" s="260">
        <v>5</v>
      </c>
      <c r="C19" s="130" t="str">
        <f>IF(COUNTIF(Components!$E$4:$E$989,B19)&gt;0,INDEX(Components!$G$4:$G$989, MATCH(B19,Components!$E$4:$E$989, 0)),"Enter valid code to the left")</f>
        <v>Technical and Vocational Education and Training (TVET)</v>
      </c>
      <c r="D19" s="260">
        <v>1</v>
      </c>
      <c r="E19" s="130" t="str">
        <f t="array" ref="E19">IF(COUNTIFS(Components!$F$4:$F$989,D19,Components!$B$4:$B$989,B19)&gt;0,INDEX(Components!$G$4:$G$989, MATCH(B19&amp;D19,Components!$B$4:$B$989&amp;Components!$F$4:$F$989,0),0),"Enter the component code on the left")</f>
        <v>Occupational Standards development and assessment</v>
      </c>
      <c r="F19" s="129">
        <v>2</v>
      </c>
      <c r="G19" s="130" t="str">
        <f t="array" ref="G19">IF(COUNTIFS(Components!$H$4:$H$989,F19, Components!$C$4:$C$989,D19,Components!$B$4:$B$989,B19)&gt;0,INDEX(Components!$I$4:$I$989, MATCH(B19&amp;D19&amp;F19,Components!$B$4:$B$989&amp;Components!$C$4:$C$989&amp;Components!$H$4:$H$989,0),0),"")</f>
        <v>improved recognition of competence through accessible and quality assessment and certification services</v>
      </c>
      <c r="H19" s="237" t="s">
        <v>2532</v>
      </c>
      <c r="I19" s="237" t="s">
        <v>2787</v>
      </c>
      <c r="J19" s="237" t="s">
        <v>2533</v>
      </c>
      <c r="K19" s="237" t="s">
        <v>2786</v>
      </c>
      <c r="L19" s="230"/>
      <c r="M19" s="227"/>
      <c r="N19" s="227"/>
      <c r="O19" s="206">
        <v>1</v>
      </c>
      <c r="P19" s="206"/>
      <c r="Q19" s="252">
        <f t="shared" si="0"/>
        <v>1</v>
      </c>
      <c r="R19" s="206">
        <v>1000000</v>
      </c>
      <c r="S19" s="253">
        <f t="shared" si="1"/>
        <v>0</v>
      </c>
      <c r="T19" s="253">
        <f t="shared" si="1"/>
        <v>0</v>
      </c>
      <c r="U19" s="253">
        <f t="shared" si="1"/>
        <v>0</v>
      </c>
      <c r="V19" s="253">
        <f t="shared" si="1"/>
        <v>1000000</v>
      </c>
      <c r="W19" s="253">
        <f t="shared" si="1"/>
        <v>0</v>
      </c>
      <c r="X19" s="252">
        <f t="shared" si="2"/>
        <v>1000000</v>
      </c>
      <c r="Y19" s="250"/>
      <c r="Z19" s="255" t="s">
        <v>2493</v>
      </c>
      <c r="AA19" s="257" t="s">
        <v>1032</v>
      </c>
      <c r="AB19" s="137" t="s">
        <v>3355</v>
      </c>
      <c r="AC19" s="137" t="s">
        <v>2531</v>
      </c>
    </row>
    <row r="20" spans="1:29" ht="60" x14ac:dyDescent="0.2">
      <c r="A20" s="113">
        <v>18</v>
      </c>
      <c r="B20" s="260">
        <v>5</v>
      </c>
      <c r="C20" s="130" t="str">
        <f>IF(COUNTIF(Components!$E$4:$E$989,B20)&gt;0,INDEX(Components!$G$4:$G$989, MATCH(B20,Components!$E$4:$E$989, 0)),"Enter valid code to the left")</f>
        <v>Technical and Vocational Education and Training (TVET)</v>
      </c>
      <c r="D20" s="260">
        <v>1</v>
      </c>
      <c r="E20" s="130" t="str">
        <f t="array" ref="E20">IF(COUNTIFS(Components!$F$4:$F$989,D20,Components!$B$4:$B$989,B20)&gt;0,INDEX(Components!$G$4:$G$989, MATCH(B20&amp;D20,Components!$B$4:$B$989&amp;Components!$F$4:$F$989,0),0),"Enter the component code on the left")</f>
        <v>Occupational Standards development and assessment</v>
      </c>
      <c r="F20" s="129">
        <v>2</v>
      </c>
      <c r="G20" s="130" t="str">
        <f t="array" ref="G20">IF(COUNTIFS(Components!$H$4:$H$989,F20, Components!$C$4:$C$989,D20,Components!$B$4:$B$989,B20)&gt;0,INDEX(Components!$I$4:$I$989, MATCH(B20&amp;D20&amp;F20,Components!$B$4:$B$989&amp;Components!$C$4:$C$989&amp;Components!$H$4:$H$989,0),0),"")</f>
        <v>improved recognition of competence through accessible and quality assessment and certification services</v>
      </c>
      <c r="H20" s="237" t="s">
        <v>2644</v>
      </c>
      <c r="I20" s="237" t="s">
        <v>2792</v>
      </c>
      <c r="J20" s="237" t="s">
        <v>2645</v>
      </c>
      <c r="K20" s="237" t="s">
        <v>2534</v>
      </c>
      <c r="L20" s="230"/>
      <c r="M20" s="227"/>
      <c r="N20" s="227"/>
      <c r="O20" s="206">
        <v>1</v>
      </c>
      <c r="P20" s="206"/>
      <c r="Q20" s="252">
        <f>L20+M20+N20+O20+P20</f>
        <v>1</v>
      </c>
      <c r="R20" s="206">
        <v>1000000</v>
      </c>
      <c r="S20" s="253">
        <f>L20*$R20</f>
        <v>0</v>
      </c>
      <c r="T20" s="253">
        <f>M20*$R20</f>
        <v>0</v>
      </c>
      <c r="U20" s="253">
        <f>N20*$R20</f>
        <v>0</v>
      </c>
      <c r="V20" s="253">
        <f>O20*$R20</f>
        <v>1000000</v>
      </c>
      <c r="W20" s="253">
        <f>P20*$R20</f>
        <v>0</v>
      </c>
      <c r="X20" s="252">
        <f>S20+T20+U20+V20+W20</f>
        <v>1000000</v>
      </c>
      <c r="Y20" s="250"/>
      <c r="Z20" s="255" t="s">
        <v>2493</v>
      </c>
      <c r="AA20" s="257" t="s">
        <v>1032</v>
      </c>
      <c r="AB20" s="137" t="s">
        <v>3362</v>
      </c>
      <c r="AC20" s="137" t="s">
        <v>2535</v>
      </c>
    </row>
    <row r="21" spans="1:29" ht="48" x14ac:dyDescent="0.2">
      <c r="A21" s="113">
        <v>19</v>
      </c>
      <c r="B21" s="260">
        <v>5</v>
      </c>
      <c r="C21" s="130" t="str">
        <f>IF(COUNTIF(Components!$E$4:$E$989,B21)&gt;0,INDEX(Components!$G$4:$G$989, MATCH(B21,Components!$E$4:$E$989, 0)),"Enter valid code to the left")</f>
        <v>Technical and Vocational Education and Training (TVET)</v>
      </c>
      <c r="D21" s="260">
        <v>2</v>
      </c>
      <c r="E21" s="130" t="str">
        <f t="array" ref="E21">IF(COUNTIFS(Components!$F$4:$F$989,D21,Components!$B$4:$B$989,B21)&gt;0,INDEX(Components!$G$4:$G$989, MATCH(B21&amp;D21,Components!$B$4:$B$989&amp;Components!$F$4:$F$989,0),0),"Enter the component code on the left")</f>
        <v>trainees’ development and institutional capacity building</v>
      </c>
      <c r="F21" s="129">
        <v>1</v>
      </c>
      <c r="G21" s="130" t="str">
        <f t="array" ref="G21">IF(COUNTIFS(Components!$H$4:$H$989,F21, Components!$C$4:$C$989,D21,Components!$B$4:$B$989,B21)&gt;0,INDEX(Components!$I$4:$I$989, MATCH(B21&amp;D21&amp;F21,Components!$B$4:$B$989&amp;Components!$C$4:$C$989&amp;Components!$H$4:$H$989,0),0),"")</f>
        <v>capacitated industry and institution trainers, TVET system leaders and support staff</v>
      </c>
      <c r="H21" s="237" t="s">
        <v>2536</v>
      </c>
      <c r="I21" s="237" t="s">
        <v>2788</v>
      </c>
      <c r="J21" s="237" t="s">
        <v>2537</v>
      </c>
      <c r="K21" s="237" t="s">
        <v>2538</v>
      </c>
      <c r="L21" s="206">
        <v>800</v>
      </c>
      <c r="M21" s="206">
        <v>600</v>
      </c>
      <c r="N21" s="206">
        <v>548</v>
      </c>
      <c r="O21" s="206">
        <v>1203</v>
      </c>
      <c r="P21" s="206">
        <v>931</v>
      </c>
      <c r="Q21" s="252">
        <f t="shared" si="0"/>
        <v>4082</v>
      </c>
      <c r="R21" s="206">
        <v>30200</v>
      </c>
      <c r="S21" s="253">
        <f t="shared" si="1"/>
        <v>24160000</v>
      </c>
      <c r="T21" s="253">
        <f t="shared" si="1"/>
        <v>18120000</v>
      </c>
      <c r="U21" s="253">
        <f t="shared" si="1"/>
        <v>16549600</v>
      </c>
      <c r="V21" s="253">
        <f t="shared" si="1"/>
        <v>36330600</v>
      </c>
      <c r="W21" s="253">
        <f t="shared" si="1"/>
        <v>28116200</v>
      </c>
      <c r="X21" s="252">
        <f t="shared" si="2"/>
        <v>123276400</v>
      </c>
      <c r="Y21" s="250"/>
      <c r="Z21" s="255" t="s">
        <v>2527</v>
      </c>
      <c r="AA21" s="257" t="s">
        <v>1032</v>
      </c>
      <c r="AB21" s="137" t="s">
        <v>3363</v>
      </c>
      <c r="AC21" s="137" t="s">
        <v>989</v>
      </c>
    </row>
    <row r="22" spans="1:29" ht="96" x14ac:dyDescent="0.2">
      <c r="A22" s="113">
        <v>20</v>
      </c>
      <c r="B22" s="260">
        <v>5</v>
      </c>
      <c r="C22" s="130" t="str">
        <f>IF(COUNTIF(Components!$E$4:$E$989,B22)&gt;0,INDEX(Components!$G$4:$G$989, MATCH(B22,Components!$E$4:$E$989, 0)),"Enter valid code to the left")</f>
        <v>Technical and Vocational Education and Training (TVET)</v>
      </c>
      <c r="D22" s="260">
        <v>2</v>
      </c>
      <c r="E22" s="130" t="str">
        <f t="array" ref="E22">IF(COUNTIFS(Components!$F$4:$F$989,D22,Components!$B$4:$B$989,B22)&gt;0,INDEX(Components!$G$4:$G$989, MATCH(B22&amp;D22,Components!$B$4:$B$989&amp;Components!$F$4:$F$989,0),0),"Enter the component code on the left")</f>
        <v>trainees’ development and institutional capacity building</v>
      </c>
      <c r="F22" s="129">
        <v>1</v>
      </c>
      <c r="G22" s="130" t="str">
        <f t="array" ref="G22">IF(COUNTIFS(Components!$H$4:$H$989,F22, Components!$C$4:$C$989,D22,Components!$B$4:$B$989,B22)&gt;0,INDEX(Components!$I$4:$I$989, MATCH(B22&amp;D22&amp;F22,Components!$B$4:$B$989&amp;Components!$C$4:$C$989&amp;Components!$H$4:$H$989,0),0),"")</f>
        <v>capacitated industry and institution trainers, TVET system leaders and support staff</v>
      </c>
      <c r="H22" s="237" t="s">
        <v>2536</v>
      </c>
      <c r="I22" s="237" t="s">
        <v>2793</v>
      </c>
      <c r="J22" s="237" t="s">
        <v>2539</v>
      </c>
      <c r="K22" s="237" t="s">
        <v>2540</v>
      </c>
      <c r="L22" s="206">
        <v>912</v>
      </c>
      <c r="M22" s="206">
        <v>925</v>
      </c>
      <c r="N22" s="217">
        <v>1547</v>
      </c>
      <c r="O22" s="217">
        <v>1965</v>
      </c>
      <c r="P22" s="217">
        <v>2475</v>
      </c>
      <c r="Q22" s="252">
        <f t="shared" si="0"/>
        <v>7824</v>
      </c>
      <c r="R22" s="206">
        <v>35300</v>
      </c>
      <c r="S22" s="253">
        <f t="shared" si="1"/>
        <v>32193600</v>
      </c>
      <c r="T22" s="253">
        <f t="shared" si="1"/>
        <v>32652500</v>
      </c>
      <c r="U22" s="253">
        <f t="shared" si="1"/>
        <v>54609100</v>
      </c>
      <c r="V22" s="253">
        <f t="shared" si="1"/>
        <v>69364500</v>
      </c>
      <c r="W22" s="253">
        <f t="shared" si="1"/>
        <v>87367500</v>
      </c>
      <c r="X22" s="252">
        <f t="shared" si="2"/>
        <v>276187200</v>
      </c>
      <c r="Y22" s="250"/>
      <c r="Z22" s="255" t="s">
        <v>2527</v>
      </c>
      <c r="AA22" s="257" t="s">
        <v>1032</v>
      </c>
      <c r="AB22" s="137" t="s">
        <v>3363</v>
      </c>
      <c r="AC22" s="137" t="s">
        <v>2541</v>
      </c>
    </row>
    <row r="23" spans="1:29" ht="60" x14ac:dyDescent="0.2">
      <c r="A23" s="113">
        <v>21</v>
      </c>
      <c r="B23" s="260">
        <v>5</v>
      </c>
      <c r="C23" s="130" t="str">
        <f>IF(COUNTIF(Components!$E$4:$E$989,B23)&gt;0,INDEX(Components!$G$4:$G$989, MATCH(B23,Components!$E$4:$E$989, 0)),"Enter valid code to the left")</f>
        <v>Technical and Vocational Education and Training (TVET)</v>
      </c>
      <c r="D23" s="260">
        <v>2</v>
      </c>
      <c r="E23" s="130" t="str">
        <f t="array" ref="E23">IF(COUNTIFS(Components!$F$4:$F$989,D23,Components!$B$4:$B$989,B23)&gt;0,INDEX(Components!$G$4:$G$989, MATCH(B23&amp;D23,Components!$B$4:$B$989&amp;Components!$F$4:$F$989,0),0),"Enter the component code on the left")</f>
        <v>trainees’ development and institutional capacity building</v>
      </c>
      <c r="F23" s="129">
        <v>1</v>
      </c>
      <c r="G23" s="130" t="str">
        <f t="array" ref="G23">IF(COUNTIFS(Components!$H$4:$H$989,F23, Components!$C$4:$C$989,D23,Components!$B$4:$B$989,B23)&gt;0,INDEX(Components!$I$4:$I$989, MATCH(B23&amp;D23&amp;F23,Components!$B$4:$B$989&amp;Components!$C$4:$C$989&amp;Components!$H$4:$H$989,0),0),"")</f>
        <v>capacitated industry and institution trainers, TVET system leaders and support staff</v>
      </c>
      <c r="H23" s="237" t="s">
        <v>2536</v>
      </c>
      <c r="I23" s="237" t="s">
        <v>2794</v>
      </c>
      <c r="J23" s="237" t="s">
        <v>2543</v>
      </c>
      <c r="K23" s="237" t="s">
        <v>2544</v>
      </c>
      <c r="L23" s="217">
        <v>20187</v>
      </c>
      <c r="M23" s="217">
        <v>3696</v>
      </c>
      <c r="N23" s="217">
        <v>5729</v>
      </c>
      <c r="O23" s="217">
        <v>7083</v>
      </c>
      <c r="P23" s="217">
        <v>8781</v>
      </c>
      <c r="Q23" s="252">
        <f t="shared" si="0"/>
        <v>45476</v>
      </c>
      <c r="R23" s="206">
        <v>27500</v>
      </c>
      <c r="S23" s="253">
        <f t="shared" si="1"/>
        <v>555142500</v>
      </c>
      <c r="T23" s="253">
        <f t="shared" si="1"/>
        <v>101640000</v>
      </c>
      <c r="U23" s="253">
        <f t="shared" si="1"/>
        <v>157547500</v>
      </c>
      <c r="V23" s="253">
        <f t="shared" si="1"/>
        <v>194782500</v>
      </c>
      <c r="W23" s="253">
        <f t="shared" si="1"/>
        <v>241477500</v>
      </c>
      <c r="X23" s="252">
        <f t="shared" si="2"/>
        <v>1250590000</v>
      </c>
      <c r="Y23" s="250"/>
      <c r="Z23" s="255" t="s">
        <v>2527</v>
      </c>
      <c r="AA23" s="257" t="s">
        <v>1032</v>
      </c>
      <c r="AB23" s="137" t="s">
        <v>3364</v>
      </c>
      <c r="AC23" s="137" t="s">
        <v>2542</v>
      </c>
    </row>
    <row r="24" spans="1:29" ht="48" x14ac:dyDescent="0.2">
      <c r="A24" s="113">
        <v>22</v>
      </c>
      <c r="B24" s="260">
        <v>5</v>
      </c>
      <c r="C24" s="130" t="str">
        <f>IF(COUNTIF(Components!$E$4:$E$989,B24)&gt;0,INDEX(Components!$G$4:$G$989, MATCH(B24,Components!$E$4:$E$989, 0)),"Enter valid code to the left")</f>
        <v>Technical and Vocational Education and Training (TVET)</v>
      </c>
      <c r="D24" s="260">
        <v>2</v>
      </c>
      <c r="E24" s="130" t="str">
        <f t="array" ref="E24">IF(COUNTIFS(Components!$F$4:$F$989,D24,Components!$B$4:$B$989,B24)&gt;0,INDEX(Components!$G$4:$G$989, MATCH(B24&amp;D24,Components!$B$4:$B$989&amp;Components!$F$4:$F$989,0),0),"Enter the component code on the left")</f>
        <v>trainees’ development and institutional capacity building</v>
      </c>
      <c r="F24" s="129">
        <v>1</v>
      </c>
      <c r="G24" s="130" t="str">
        <f t="array" ref="G24">IF(COUNTIFS(Components!$H$4:$H$989,F24, Components!$C$4:$C$989,D24,Components!$B$4:$B$989,B24)&gt;0,INDEX(Components!$I$4:$I$989, MATCH(B24&amp;D24&amp;F24,Components!$B$4:$B$989&amp;Components!$C$4:$C$989&amp;Components!$H$4:$H$989,0),0),"")</f>
        <v>capacitated industry and institution trainers, TVET system leaders and support staff</v>
      </c>
      <c r="H24" s="237" t="s">
        <v>2536</v>
      </c>
      <c r="I24" s="237" t="s">
        <v>2795</v>
      </c>
      <c r="J24" s="237" t="s">
        <v>2545</v>
      </c>
      <c r="K24" s="237" t="s">
        <v>2546</v>
      </c>
      <c r="L24" s="206">
        <v>7</v>
      </c>
      <c r="M24" s="206">
        <v>63</v>
      </c>
      <c r="N24" s="206">
        <v>286</v>
      </c>
      <c r="O24" s="206">
        <v>428</v>
      </c>
      <c r="P24" s="206">
        <v>599</v>
      </c>
      <c r="Q24" s="252">
        <f t="shared" si="0"/>
        <v>1383</v>
      </c>
      <c r="R24" s="206">
        <v>4500</v>
      </c>
      <c r="S24" s="253">
        <f t="shared" si="1"/>
        <v>31500</v>
      </c>
      <c r="T24" s="253">
        <f t="shared" si="1"/>
        <v>283500</v>
      </c>
      <c r="U24" s="253">
        <f t="shared" si="1"/>
        <v>1287000</v>
      </c>
      <c r="V24" s="253">
        <f t="shared" si="1"/>
        <v>1926000</v>
      </c>
      <c r="W24" s="253">
        <f t="shared" si="1"/>
        <v>2695500</v>
      </c>
      <c r="X24" s="252">
        <f t="shared" si="2"/>
        <v>6223500</v>
      </c>
      <c r="Y24" s="250"/>
      <c r="Z24" s="255" t="s">
        <v>2527</v>
      </c>
      <c r="AA24" s="257" t="s">
        <v>1032</v>
      </c>
      <c r="AB24" s="137" t="s">
        <v>3365</v>
      </c>
      <c r="AC24" s="137" t="s">
        <v>989</v>
      </c>
    </row>
    <row r="25" spans="1:29" ht="48" x14ac:dyDescent="0.2">
      <c r="A25" s="113">
        <v>23</v>
      </c>
      <c r="B25" s="260">
        <v>5</v>
      </c>
      <c r="C25" s="130" t="str">
        <f>IF(COUNTIF(Components!$E$4:$E$989,B25)&gt;0,INDEX(Components!$G$4:$G$989, MATCH(B25,Components!$E$4:$E$989, 0)),"Enter valid code to the left")</f>
        <v>Technical and Vocational Education and Training (TVET)</v>
      </c>
      <c r="D25" s="260">
        <v>2</v>
      </c>
      <c r="E25" s="130" t="str">
        <f t="array" ref="E25">IF(COUNTIFS(Components!$F$4:$F$989,D25,Components!$B$4:$B$989,B25)&gt;0,INDEX(Components!$G$4:$G$989, MATCH(B25&amp;D25,Components!$B$4:$B$989&amp;Components!$F$4:$F$989,0),0),"Enter the component code on the left")</f>
        <v>trainees’ development and institutional capacity building</v>
      </c>
      <c r="F25" s="129">
        <v>1</v>
      </c>
      <c r="G25" s="130" t="str">
        <f t="array" ref="G25">IF(COUNTIFS(Components!$H$4:$H$989,F25, Components!$C$4:$C$989,D25,Components!$B$4:$B$989,B25)&gt;0,INDEX(Components!$I$4:$I$989, MATCH(B25&amp;D25&amp;F25,Components!$B$4:$B$989&amp;Components!$C$4:$C$989&amp;Components!$H$4:$H$989,0),0),"")</f>
        <v>capacitated industry and institution trainers, TVET system leaders and support staff</v>
      </c>
      <c r="H25" s="237" t="s">
        <v>2536</v>
      </c>
      <c r="I25" s="237" t="s">
        <v>2796</v>
      </c>
      <c r="J25" s="237" t="s">
        <v>2547</v>
      </c>
      <c r="K25" s="237" t="s">
        <v>2548</v>
      </c>
      <c r="L25" s="217">
        <v>5434</v>
      </c>
      <c r="M25" s="217">
        <v>1987</v>
      </c>
      <c r="N25" s="217">
        <v>3124</v>
      </c>
      <c r="O25" s="217">
        <v>3843</v>
      </c>
      <c r="P25" s="217">
        <v>4728</v>
      </c>
      <c r="Q25" s="252">
        <f t="shared" si="0"/>
        <v>19116</v>
      </c>
      <c r="R25" s="206">
        <v>4500</v>
      </c>
      <c r="S25" s="253">
        <f t="shared" si="1"/>
        <v>24453000</v>
      </c>
      <c r="T25" s="253">
        <f t="shared" si="1"/>
        <v>8941500</v>
      </c>
      <c r="U25" s="253">
        <f t="shared" si="1"/>
        <v>14058000</v>
      </c>
      <c r="V25" s="253">
        <f t="shared" si="1"/>
        <v>17293500</v>
      </c>
      <c r="W25" s="253">
        <f t="shared" si="1"/>
        <v>21276000</v>
      </c>
      <c r="X25" s="252">
        <f t="shared" si="2"/>
        <v>86022000</v>
      </c>
      <c r="Y25" s="250"/>
      <c r="Z25" s="255" t="s">
        <v>2527</v>
      </c>
      <c r="AA25" s="257" t="s">
        <v>1032</v>
      </c>
      <c r="AB25" s="137" t="s">
        <v>3365</v>
      </c>
      <c r="AC25" s="137" t="s">
        <v>989</v>
      </c>
    </row>
    <row r="26" spans="1:29" ht="48" x14ac:dyDescent="0.2">
      <c r="A26" s="113">
        <v>24</v>
      </c>
      <c r="B26" s="260">
        <v>5</v>
      </c>
      <c r="C26" s="130" t="str">
        <f>IF(COUNTIF(Components!$E$4:$E$989,B26)&gt;0,INDEX(Components!$G$4:$G$989, MATCH(B26,Components!$E$4:$E$989, 0)),"Enter valid code to the left")</f>
        <v>Technical and Vocational Education and Training (TVET)</v>
      </c>
      <c r="D26" s="260">
        <v>2</v>
      </c>
      <c r="E26" s="130" t="str">
        <f t="array" ref="E26">IF(COUNTIFS(Components!$F$4:$F$989,D26,Components!$B$4:$B$989,B26)&gt;0,INDEX(Components!$G$4:$G$989, MATCH(B26&amp;D26,Components!$B$4:$B$989&amp;Components!$F$4:$F$989,0),0),"Enter the component code on the left")</f>
        <v>trainees’ development and institutional capacity building</v>
      </c>
      <c r="F26" s="129">
        <v>1</v>
      </c>
      <c r="G26" s="130" t="str">
        <f t="array" ref="G26">IF(COUNTIFS(Components!$H$4:$H$989,F26, Components!$C$4:$C$989,D26,Components!$B$4:$B$989,B26)&gt;0,INDEX(Components!$I$4:$I$989, MATCH(B26&amp;D26&amp;F26,Components!$B$4:$B$989&amp;Components!$C$4:$C$989&amp;Components!$H$4:$H$989,0),0),"")</f>
        <v>capacitated industry and institution trainers, TVET system leaders and support staff</v>
      </c>
      <c r="H26" s="237" t="s">
        <v>2536</v>
      </c>
      <c r="I26" s="237" t="s">
        <v>2797</v>
      </c>
      <c r="J26" s="237" t="s">
        <v>2550</v>
      </c>
      <c r="K26" s="237" t="s">
        <v>2551</v>
      </c>
      <c r="L26" s="217">
        <v>11466</v>
      </c>
      <c r="M26" s="217">
        <v>5761</v>
      </c>
      <c r="N26" s="217">
        <v>9637</v>
      </c>
      <c r="O26" s="217">
        <v>12086</v>
      </c>
      <c r="P26" s="217">
        <v>15114</v>
      </c>
      <c r="Q26" s="252">
        <f t="shared" si="0"/>
        <v>54064</v>
      </c>
      <c r="R26" s="206">
        <v>4500</v>
      </c>
      <c r="S26" s="253">
        <f t="shared" si="1"/>
        <v>51597000</v>
      </c>
      <c r="T26" s="253">
        <f t="shared" si="1"/>
        <v>25924500</v>
      </c>
      <c r="U26" s="253">
        <f t="shared" si="1"/>
        <v>43366500</v>
      </c>
      <c r="V26" s="253">
        <f t="shared" si="1"/>
        <v>54387000</v>
      </c>
      <c r="W26" s="253">
        <f t="shared" si="1"/>
        <v>68013000</v>
      </c>
      <c r="X26" s="252">
        <f t="shared" si="2"/>
        <v>243288000</v>
      </c>
      <c r="Y26" s="250"/>
      <c r="Z26" s="255" t="s">
        <v>2527</v>
      </c>
      <c r="AA26" s="257" t="s">
        <v>1032</v>
      </c>
      <c r="AB26" s="137" t="s">
        <v>3365</v>
      </c>
      <c r="AC26" s="137" t="s">
        <v>2549</v>
      </c>
    </row>
    <row r="27" spans="1:29" ht="60" x14ac:dyDescent="0.2">
      <c r="A27" s="113">
        <v>25</v>
      </c>
      <c r="B27" s="260">
        <v>5</v>
      </c>
      <c r="C27" s="130" t="str">
        <f>IF(COUNTIF(Components!$E$4:$E$989,B27)&gt;0,INDEX(Components!$G$4:$G$989, MATCH(B27,Components!$E$4:$E$989, 0)),"Enter valid code to the left")</f>
        <v>Technical and Vocational Education and Training (TVET)</v>
      </c>
      <c r="D27" s="260">
        <v>2</v>
      </c>
      <c r="E27" s="130" t="str">
        <f t="array" ref="E27">IF(COUNTIFS(Components!$F$4:$F$989,D27,Components!$B$4:$B$989,B27)&gt;0,INDEX(Components!$G$4:$G$989, MATCH(B27&amp;D27,Components!$B$4:$B$989&amp;Components!$F$4:$F$989,0),0),"Enter the component code on the left")</f>
        <v>trainees’ development and institutional capacity building</v>
      </c>
      <c r="F27" s="129">
        <v>1</v>
      </c>
      <c r="G27" s="130" t="str">
        <f t="array" ref="G27">IF(COUNTIFS(Components!$H$4:$H$989,F27, Components!$C$4:$C$989,D27,Components!$B$4:$B$989,B27)&gt;0,INDEX(Components!$I$4:$I$989, MATCH(B27&amp;D27&amp;F27,Components!$B$4:$B$989&amp;Components!$C$4:$C$989&amp;Components!$H$4:$H$989,0),0),"")</f>
        <v>capacitated industry and institution trainers, TVET system leaders and support staff</v>
      </c>
      <c r="H27" s="237" t="s">
        <v>2789</v>
      </c>
      <c r="I27" s="237" t="s">
        <v>2805</v>
      </c>
      <c r="J27" s="264" t="s">
        <v>2553</v>
      </c>
      <c r="K27" s="264" t="s">
        <v>2554</v>
      </c>
      <c r="L27" s="206">
        <v>521</v>
      </c>
      <c r="M27" s="206">
        <v>5268</v>
      </c>
      <c r="N27" s="206">
        <v>5268</v>
      </c>
      <c r="O27" s="206">
        <v>5268</v>
      </c>
      <c r="P27" s="206">
        <v>5268</v>
      </c>
      <c r="Q27" s="252">
        <f t="shared" si="0"/>
        <v>21593</v>
      </c>
      <c r="R27" s="206">
        <v>14500</v>
      </c>
      <c r="S27" s="253">
        <f t="shared" si="1"/>
        <v>7554500</v>
      </c>
      <c r="T27" s="253">
        <f t="shared" si="1"/>
        <v>76386000</v>
      </c>
      <c r="U27" s="253">
        <f t="shared" si="1"/>
        <v>76386000</v>
      </c>
      <c r="V27" s="253">
        <f t="shared" si="1"/>
        <v>76386000</v>
      </c>
      <c r="W27" s="253">
        <f t="shared" si="1"/>
        <v>76386000</v>
      </c>
      <c r="X27" s="252">
        <f t="shared" si="2"/>
        <v>313098500</v>
      </c>
      <c r="Y27" s="250"/>
      <c r="Z27" s="255" t="s">
        <v>2493</v>
      </c>
      <c r="AA27" s="257" t="s">
        <v>1032</v>
      </c>
      <c r="AB27" s="137" t="s">
        <v>3365</v>
      </c>
      <c r="AC27" s="137" t="s">
        <v>2552</v>
      </c>
    </row>
    <row r="28" spans="1:29" ht="48" x14ac:dyDescent="0.2">
      <c r="A28" s="113">
        <v>26</v>
      </c>
      <c r="B28" s="260">
        <v>5</v>
      </c>
      <c r="C28" s="130" t="str">
        <f>IF(COUNTIF(Components!$E$4:$E$989,B28)&gt;0,INDEX(Components!$G$4:$G$989, MATCH(B28,Components!$E$4:$E$989, 0)),"Enter valid code to the left")</f>
        <v>Technical and Vocational Education and Training (TVET)</v>
      </c>
      <c r="D28" s="260">
        <v>2</v>
      </c>
      <c r="E28" s="130" t="str">
        <f t="array" ref="E28">IF(COUNTIFS(Components!$F$4:$F$989,D28,Components!$B$4:$B$989,B28)&gt;0,INDEX(Components!$G$4:$G$989, MATCH(B28&amp;D28,Components!$B$4:$B$989&amp;Components!$F$4:$F$989,0),0),"Enter the component code on the left")</f>
        <v>trainees’ development and institutional capacity building</v>
      </c>
      <c r="F28" s="129">
        <v>1</v>
      </c>
      <c r="G28" s="130" t="str">
        <f t="array" ref="G28">IF(COUNTIFS(Components!$H$4:$H$989,F28, Components!$C$4:$C$989,D28,Components!$B$4:$B$989,B28)&gt;0,INDEX(Components!$I$4:$I$989, MATCH(B28&amp;D28&amp;F28,Components!$B$4:$B$989&amp;Components!$C$4:$C$989&amp;Components!$H$4:$H$989,0),0),"")</f>
        <v>capacitated industry and institution trainers, TVET system leaders and support staff</v>
      </c>
      <c r="H28" s="237" t="s">
        <v>2557</v>
      </c>
      <c r="I28" s="237" t="s">
        <v>2798</v>
      </c>
      <c r="J28" s="237" t="s">
        <v>2558</v>
      </c>
      <c r="K28" s="237" t="s">
        <v>2559</v>
      </c>
      <c r="L28" s="206"/>
      <c r="M28" s="206">
        <v>5</v>
      </c>
      <c r="N28" s="206">
        <v>6</v>
      </c>
      <c r="O28" s="206">
        <v>7</v>
      </c>
      <c r="P28" s="206">
        <v>7</v>
      </c>
      <c r="Q28" s="252">
        <f t="shared" si="0"/>
        <v>25</v>
      </c>
      <c r="R28" s="206">
        <v>100000</v>
      </c>
      <c r="S28" s="253">
        <f t="shared" si="1"/>
        <v>0</v>
      </c>
      <c r="T28" s="253">
        <f t="shared" si="1"/>
        <v>500000</v>
      </c>
      <c r="U28" s="253">
        <f t="shared" si="1"/>
        <v>600000</v>
      </c>
      <c r="V28" s="253">
        <f t="shared" si="1"/>
        <v>700000</v>
      </c>
      <c r="W28" s="253">
        <f t="shared" si="1"/>
        <v>700000</v>
      </c>
      <c r="X28" s="252">
        <f t="shared" si="2"/>
        <v>2500000</v>
      </c>
      <c r="Y28" s="250"/>
      <c r="Z28" s="255" t="s">
        <v>2493</v>
      </c>
      <c r="AA28" s="257" t="s">
        <v>1032</v>
      </c>
      <c r="AB28" s="137" t="s">
        <v>3366</v>
      </c>
      <c r="AC28" s="137" t="s">
        <v>2556</v>
      </c>
    </row>
    <row r="29" spans="1:29" ht="48" x14ac:dyDescent="0.2">
      <c r="A29" s="113">
        <v>27</v>
      </c>
      <c r="B29" s="260">
        <v>5</v>
      </c>
      <c r="C29" s="130" t="str">
        <f>IF(COUNTIF(Components!$E$4:$E$989,B29)&gt;0,INDEX(Components!$G$4:$G$989, MATCH(B29,Components!$E$4:$E$989, 0)),"Enter valid code to the left")</f>
        <v>Technical and Vocational Education and Training (TVET)</v>
      </c>
      <c r="D29" s="260">
        <v>2</v>
      </c>
      <c r="E29" s="130" t="str">
        <f t="array" ref="E29">IF(COUNTIFS(Components!$F$4:$F$989,D29,Components!$B$4:$B$989,B29)&gt;0,INDEX(Components!$G$4:$G$989, MATCH(B29&amp;D29,Components!$B$4:$B$989&amp;Components!$F$4:$F$989,0),0),"Enter the component code on the left")</f>
        <v>trainees’ development and institutional capacity building</v>
      </c>
      <c r="F29" s="129">
        <v>1</v>
      </c>
      <c r="G29" s="130" t="str">
        <f t="array" ref="G29">IF(COUNTIFS(Components!$H$4:$H$989,F29, Components!$C$4:$C$989,D29,Components!$B$4:$B$989,B29)&gt;0,INDEX(Components!$I$4:$I$989, MATCH(B29&amp;D29&amp;F29,Components!$B$4:$B$989&amp;Components!$C$4:$C$989&amp;Components!$H$4:$H$989,0),0),"")</f>
        <v>capacitated industry and institution trainers, TVET system leaders and support staff</v>
      </c>
      <c r="H29" s="237" t="s">
        <v>2562</v>
      </c>
      <c r="I29" s="237" t="s">
        <v>2804</v>
      </c>
      <c r="J29" s="237" t="s">
        <v>2563</v>
      </c>
      <c r="K29" s="237" t="s">
        <v>2564</v>
      </c>
      <c r="L29" s="206">
        <v>3</v>
      </c>
      <c r="M29" s="206">
        <v>3</v>
      </c>
      <c r="N29" s="206">
        <v>3</v>
      </c>
      <c r="O29" s="206">
        <v>3</v>
      </c>
      <c r="P29" s="206">
        <v>3</v>
      </c>
      <c r="Q29" s="252">
        <f t="shared" si="0"/>
        <v>15</v>
      </c>
      <c r="R29" s="206">
        <v>308700</v>
      </c>
      <c r="S29" s="253">
        <f t="shared" si="1"/>
        <v>926100</v>
      </c>
      <c r="T29" s="253">
        <f t="shared" si="1"/>
        <v>926100</v>
      </c>
      <c r="U29" s="253">
        <f t="shared" si="1"/>
        <v>926100</v>
      </c>
      <c r="V29" s="253">
        <f t="shared" si="1"/>
        <v>926100</v>
      </c>
      <c r="W29" s="253">
        <f t="shared" si="1"/>
        <v>926100</v>
      </c>
      <c r="X29" s="252">
        <f t="shared" si="2"/>
        <v>4630500</v>
      </c>
      <c r="Y29" s="250"/>
      <c r="Z29" s="255" t="s">
        <v>2555</v>
      </c>
      <c r="AA29" s="257" t="s">
        <v>1032</v>
      </c>
      <c r="AB29" s="137" t="s">
        <v>3365</v>
      </c>
      <c r="AC29" s="137" t="s">
        <v>2561</v>
      </c>
    </row>
    <row r="30" spans="1:29" ht="48" x14ac:dyDescent="0.2">
      <c r="A30" s="113">
        <v>28</v>
      </c>
      <c r="B30" s="260">
        <v>5</v>
      </c>
      <c r="C30" s="130" t="str">
        <f>IF(COUNTIF(Components!$E$4:$E$989,B30)&gt;0,INDEX(Components!$G$4:$G$989, MATCH(B30,Components!$E$4:$E$989, 0)),"Enter valid code to the left")</f>
        <v>Technical and Vocational Education and Training (TVET)</v>
      </c>
      <c r="D30" s="260">
        <v>2</v>
      </c>
      <c r="E30" s="130" t="str">
        <f t="array" ref="E30">IF(COUNTIFS(Components!$F$4:$F$989,D30,Components!$B$4:$B$989,B30)&gt;0,INDEX(Components!$G$4:$G$989, MATCH(B30&amp;D30,Components!$B$4:$B$989&amp;Components!$F$4:$F$989,0),0),"Enter the component code on the left")</f>
        <v>trainees’ development and institutional capacity building</v>
      </c>
      <c r="F30" s="129">
        <v>1</v>
      </c>
      <c r="G30" s="130" t="str">
        <f t="array" ref="G30">IF(COUNTIFS(Components!$H$4:$H$989,F30, Components!$C$4:$C$989,D30,Components!$B$4:$B$989,B30)&gt;0,INDEX(Components!$I$4:$I$989, MATCH(B30&amp;D30&amp;F30,Components!$B$4:$B$989&amp;Components!$C$4:$C$989&amp;Components!$H$4:$H$989,0),0),"")</f>
        <v>capacitated industry and institution trainers, TVET system leaders and support staff</v>
      </c>
      <c r="H30" s="237" t="s">
        <v>2566</v>
      </c>
      <c r="I30" s="237" t="s">
        <v>2803</v>
      </c>
      <c r="J30" s="237" t="s">
        <v>2567</v>
      </c>
      <c r="K30" s="237" t="s">
        <v>2568</v>
      </c>
      <c r="L30" s="206">
        <v>213</v>
      </c>
      <c r="M30" s="206">
        <v>347</v>
      </c>
      <c r="N30" s="206">
        <v>347</v>
      </c>
      <c r="O30" s="206">
        <v>348</v>
      </c>
      <c r="P30" s="206">
        <v>348</v>
      </c>
      <c r="Q30" s="252">
        <f t="shared" si="0"/>
        <v>1603</v>
      </c>
      <c r="R30" s="206">
        <v>80000</v>
      </c>
      <c r="S30" s="253">
        <f t="shared" si="1"/>
        <v>17040000</v>
      </c>
      <c r="T30" s="253">
        <f t="shared" si="1"/>
        <v>27760000</v>
      </c>
      <c r="U30" s="253">
        <f t="shared" si="1"/>
        <v>27760000</v>
      </c>
      <c r="V30" s="253">
        <f t="shared" si="1"/>
        <v>27840000</v>
      </c>
      <c r="W30" s="253">
        <f t="shared" si="1"/>
        <v>27840000</v>
      </c>
      <c r="X30" s="252">
        <f t="shared" si="2"/>
        <v>128240000</v>
      </c>
      <c r="Y30" s="250"/>
      <c r="Z30" s="255" t="s">
        <v>2560</v>
      </c>
      <c r="AA30" s="257" t="s">
        <v>1032</v>
      </c>
      <c r="AB30" s="137" t="s">
        <v>3365</v>
      </c>
      <c r="AC30" s="137" t="s">
        <v>2565</v>
      </c>
    </row>
    <row r="31" spans="1:29" ht="48" x14ac:dyDescent="0.2">
      <c r="A31" s="113">
        <v>29</v>
      </c>
      <c r="B31" s="260">
        <v>5</v>
      </c>
      <c r="C31" s="130" t="str">
        <f>IF(COUNTIF(Components!$E$4:$E$989,B31)&gt;0,INDEX(Components!$G$4:$G$989, MATCH(B31,Components!$E$4:$E$989, 0)),"Enter valid code to the left")</f>
        <v>Technical and Vocational Education and Training (TVET)</v>
      </c>
      <c r="D31" s="260">
        <v>2</v>
      </c>
      <c r="E31" s="130" t="str">
        <f t="array" ref="E31">IF(COUNTIFS(Components!$F$4:$F$989,D31,Components!$B$4:$B$989,B31)&gt;0,INDEX(Components!$G$4:$G$989, MATCH(B31&amp;D31,Components!$B$4:$B$989&amp;Components!$F$4:$F$989,0),0),"Enter the component code on the left")</f>
        <v>trainees’ development and institutional capacity building</v>
      </c>
      <c r="F31" s="129">
        <v>1</v>
      </c>
      <c r="G31" s="130" t="str">
        <f t="array" ref="G31">IF(COUNTIFS(Components!$H$4:$H$989,F31, Components!$C$4:$C$989,D31,Components!$B$4:$B$989,B31)&gt;0,INDEX(Components!$I$4:$I$989, MATCH(B31&amp;D31&amp;F31,Components!$B$4:$B$989&amp;Components!$C$4:$C$989&amp;Components!$H$4:$H$989,0),0),"")</f>
        <v>capacitated industry and institution trainers, TVET system leaders and support staff</v>
      </c>
      <c r="H31" s="237" t="s">
        <v>2566</v>
      </c>
      <c r="I31" s="237" t="s">
        <v>2802</v>
      </c>
      <c r="J31" s="237" t="s">
        <v>2570</v>
      </c>
      <c r="K31" s="237" t="s">
        <v>2571</v>
      </c>
      <c r="L31" s="206"/>
      <c r="M31" s="206">
        <v>9</v>
      </c>
      <c r="N31" s="206">
        <v>9</v>
      </c>
      <c r="O31" s="206">
        <v>10</v>
      </c>
      <c r="P31" s="206">
        <v>10</v>
      </c>
      <c r="Q31" s="252">
        <f t="shared" si="0"/>
        <v>38</v>
      </c>
      <c r="R31" s="206">
        <v>50000</v>
      </c>
      <c r="S31" s="253">
        <f t="shared" si="1"/>
        <v>0</v>
      </c>
      <c r="T31" s="253">
        <f t="shared" si="1"/>
        <v>450000</v>
      </c>
      <c r="U31" s="253">
        <f t="shared" si="1"/>
        <v>450000</v>
      </c>
      <c r="V31" s="253">
        <f t="shared" si="1"/>
        <v>500000</v>
      </c>
      <c r="W31" s="253">
        <f t="shared" si="1"/>
        <v>500000</v>
      </c>
      <c r="X31" s="252">
        <f t="shared" si="2"/>
        <v>1900000</v>
      </c>
      <c r="Y31" s="250"/>
      <c r="Z31" s="255" t="s">
        <v>2560</v>
      </c>
      <c r="AA31" s="257" t="s">
        <v>1032</v>
      </c>
      <c r="AB31" s="137" t="s">
        <v>3367</v>
      </c>
      <c r="AC31" s="137" t="s">
        <v>2569</v>
      </c>
    </row>
    <row r="32" spans="1:29" ht="48" x14ac:dyDescent="0.2">
      <c r="A32" s="113">
        <v>30</v>
      </c>
      <c r="B32" s="260">
        <v>5</v>
      </c>
      <c r="C32" s="130" t="str">
        <f>IF(COUNTIF(Components!$E$4:$E$989,B32)&gt;0,INDEX(Components!$G$4:$G$989, MATCH(B32,Components!$E$4:$E$989, 0)),"Enter valid code to the left")</f>
        <v>Technical and Vocational Education and Training (TVET)</v>
      </c>
      <c r="D32" s="260">
        <v>2</v>
      </c>
      <c r="E32" s="130" t="str">
        <f t="array" ref="E32">IF(COUNTIFS(Components!$F$4:$F$989,D32,Components!$B$4:$B$989,B32)&gt;0,INDEX(Components!$G$4:$G$989, MATCH(B32&amp;D32,Components!$B$4:$B$989&amp;Components!$F$4:$F$989,0),0),"Enter the component code on the left")</f>
        <v>trainees’ development and institutional capacity building</v>
      </c>
      <c r="F32" s="129">
        <v>1</v>
      </c>
      <c r="G32" s="130" t="str">
        <f t="array" ref="G32">IF(COUNTIFS(Components!$H$4:$H$989,F32, Components!$C$4:$C$989,D32,Components!$B$4:$B$989,B32)&gt;0,INDEX(Components!$I$4:$I$989, MATCH(B32&amp;D32&amp;F32,Components!$B$4:$B$989&amp;Components!$C$4:$C$989&amp;Components!$H$4:$H$989,0),0),"")</f>
        <v>capacitated industry and institution trainers, TVET system leaders and support staff</v>
      </c>
      <c r="H32" s="237" t="s">
        <v>2573</v>
      </c>
      <c r="I32" s="237" t="s">
        <v>2573</v>
      </c>
      <c r="J32" s="237" t="s">
        <v>2574</v>
      </c>
      <c r="K32" s="237" t="s">
        <v>2575</v>
      </c>
      <c r="L32" s="138">
        <v>2</v>
      </c>
      <c r="M32" s="138">
        <v>3</v>
      </c>
      <c r="N32" s="138">
        <v>3</v>
      </c>
      <c r="O32" s="138">
        <v>3</v>
      </c>
      <c r="P32" s="138">
        <v>4</v>
      </c>
      <c r="Q32" s="252">
        <f t="shared" si="0"/>
        <v>15</v>
      </c>
      <c r="R32" s="206">
        <v>48000</v>
      </c>
      <c r="S32" s="253">
        <f t="shared" si="1"/>
        <v>96000</v>
      </c>
      <c r="T32" s="253">
        <f t="shared" si="1"/>
        <v>144000</v>
      </c>
      <c r="U32" s="253">
        <f t="shared" si="1"/>
        <v>144000</v>
      </c>
      <c r="V32" s="253">
        <f t="shared" si="1"/>
        <v>144000</v>
      </c>
      <c r="W32" s="253">
        <f t="shared" si="1"/>
        <v>192000</v>
      </c>
      <c r="X32" s="252">
        <f t="shared" si="2"/>
        <v>720000</v>
      </c>
      <c r="Y32" s="250"/>
      <c r="Z32" s="255" t="s">
        <v>2560</v>
      </c>
      <c r="AA32" s="257" t="s">
        <v>1032</v>
      </c>
      <c r="AB32" s="137" t="s">
        <v>3368</v>
      </c>
      <c r="AC32" s="137" t="s">
        <v>2572</v>
      </c>
    </row>
    <row r="33" spans="1:29" ht="48" x14ac:dyDescent="0.2">
      <c r="A33" s="113">
        <v>31</v>
      </c>
      <c r="B33" s="260">
        <v>5</v>
      </c>
      <c r="C33" s="130" t="str">
        <f>IF(COUNTIF(Components!$E$4:$E$989,B33)&gt;0,INDEX(Components!$G$4:$G$989, MATCH(B33,Components!$E$4:$E$989, 0)),"Enter valid code to the left")</f>
        <v>Technical and Vocational Education and Training (TVET)</v>
      </c>
      <c r="D33" s="260">
        <v>2</v>
      </c>
      <c r="E33" s="130" t="str">
        <f t="array" ref="E33">IF(COUNTIFS(Components!$F$4:$F$989,D33,Components!$B$4:$B$989,B33)&gt;0,INDEX(Components!$G$4:$G$989, MATCH(B33&amp;D33,Components!$B$4:$B$989&amp;Components!$F$4:$F$989,0),0),"Enter the component code on the left")</f>
        <v>trainees’ development and institutional capacity building</v>
      </c>
      <c r="F33" s="129">
        <v>1</v>
      </c>
      <c r="G33" s="130" t="str">
        <f t="array" ref="G33">IF(COUNTIFS(Components!$H$4:$H$989,F33, Components!$C$4:$C$989,D33,Components!$B$4:$B$989,B33)&gt;0,INDEX(Components!$I$4:$I$989, MATCH(B33&amp;D33&amp;F33,Components!$B$4:$B$989&amp;Components!$C$4:$C$989&amp;Components!$H$4:$H$989,0),0),"")</f>
        <v>capacitated industry and institution trainers, TVET system leaders and support staff</v>
      </c>
      <c r="H33" s="237" t="s">
        <v>2573</v>
      </c>
      <c r="I33" s="237" t="s">
        <v>2799</v>
      </c>
      <c r="J33" s="237" t="s">
        <v>2577</v>
      </c>
      <c r="K33" s="237" t="s">
        <v>2578</v>
      </c>
      <c r="L33" s="206">
        <v>2</v>
      </c>
      <c r="M33" s="206">
        <v>2</v>
      </c>
      <c r="N33" s="206">
        <v>2</v>
      </c>
      <c r="O33" s="206">
        <v>2</v>
      </c>
      <c r="P33" s="206">
        <v>2</v>
      </c>
      <c r="Q33" s="252">
        <f t="shared" si="0"/>
        <v>10</v>
      </c>
      <c r="R33" s="206">
        <v>24000</v>
      </c>
      <c r="S33" s="253">
        <f t="shared" si="1"/>
        <v>48000</v>
      </c>
      <c r="T33" s="253">
        <f t="shared" si="1"/>
        <v>48000</v>
      </c>
      <c r="U33" s="253">
        <f t="shared" si="1"/>
        <v>48000</v>
      </c>
      <c r="V33" s="253">
        <f t="shared" si="1"/>
        <v>48000</v>
      </c>
      <c r="W33" s="253">
        <f t="shared" si="1"/>
        <v>48000</v>
      </c>
      <c r="X33" s="252">
        <f t="shared" si="2"/>
        <v>240000</v>
      </c>
      <c r="Y33" s="250"/>
      <c r="Z33" s="255" t="s">
        <v>2555</v>
      </c>
      <c r="AA33" s="257" t="s">
        <v>1032</v>
      </c>
      <c r="AB33" s="137" t="s">
        <v>3369</v>
      </c>
      <c r="AC33" s="137" t="s">
        <v>2576</v>
      </c>
    </row>
    <row r="34" spans="1:29" ht="60" x14ac:dyDescent="0.2">
      <c r="A34" s="113">
        <v>32</v>
      </c>
      <c r="B34" s="260">
        <v>5</v>
      </c>
      <c r="C34" s="130" t="str">
        <f>IF(COUNTIF(Components!$E$4:$E$989,B34)&gt;0,INDEX(Components!$G$4:$G$989, MATCH(B34,Components!$E$4:$E$989, 0)),"Enter valid code to the left")</f>
        <v>Technical and Vocational Education and Training (TVET)</v>
      </c>
      <c r="D34" s="260">
        <v>2</v>
      </c>
      <c r="E34" s="130" t="str">
        <f t="array" ref="E34">IF(COUNTIFS(Components!$F$4:$F$989,D34,Components!$B$4:$B$989,B34)&gt;0,INDEX(Components!$G$4:$G$989, MATCH(B34&amp;D34,Components!$B$4:$B$989&amp;Components!$F$4:$F$989,0),0),"Enter the component code on the left")</f>
        <v>trainees’ development and institutional capacity building</v>
      </c>
      <c r="F34" s="129">
        <v>2</v>
      </c>
      <c r="G34" s="130" t="str">
        <f t="array" ref="G34">IF(COUNTIFS(Components!$H$4:$H$989,F34, Components!$C$4:$C$989,D34,Components!$B$4:$B$989,B34)&gt;0,INDEX(Components!$I$4:$I$989, MATCH(B34&amp;D34&amp;F34,Components!$B$4:$B$989&amp;Components!$C$4:$C$989&amp;Components!$H$4:$H$989,0),0),"")</f>
        <v>increased access to TVET through expansion of instutions to all woredas</v>
      </c>
      <c r="H34" s="237" t="s">
        <v>2580</v>
      </c>
      <c r="I34" s="237" t="s">
        <v>2800</v>
      </c>
      <c r="J34" s="237" t="s">
        <v>2581</v>
      </c>
      <c r="K34" s="237" t="s">
        <v>2582</v>
      </c>
      <c r="L34" s="206">
        <v>48</v>
      </c>
      <c r="M34" s="206">
        <v>90</v>
      </c>
      <c r="N34" s="206">
        <v>105</v>
      </c>
      <c r="O34" s="206">
        <v>109</v>
      </c>
      <c r="P34" s="206">
        <v>110</v>
      </c>
      <c r="Q34" s="252">
        <f t="shared" si="0"/>
        <v>462</v>
      </c>
      <c r="R34" s="206">
        <v>106789188</v>
      </c>
      <c r="S34" s="253">
        <f t="shared" si="1"/>
        <v>5125881024</v>
      </c>
      <c r="T34" s="253">
        <f t="shared" si="1"/>
        <v>9611026920</v>
      </c>
      <c r="U34" s="253">
        <f t="shared" si="1"/>
        <v>11212864740</v>
      </c>
      <c r="V34" s="253">
        <f t="shared" si="1"/>
        <v>11640021492</v>
      </c>
      <c r="W34" s="253">
        <f t="shared" si="1"/>
        <v>11746810680</v>
      </c>
      <c r="X34" s="252">
        <f t="shared" si="2"/>
        <v>49336604856</v>
      </c>
      <c r="Y34" s="258">
        <v>2.11</v>
      </c>
      <c r="Z34" s="255" t="str">
        <f>IF(Y34&gt;0,INDEX([7]KPI!$B$2:$B$63, MATCH(Y34,[7]KPI!$A$2:$A$67, 0)),"Enter KPI Reference No. to the left")</f>
        <v>Students enrolled in TVET formal training (number)</v>
      </c>
      <c r="AA34" s="257" t="s">
        <v>1032</v>
      </c>
      <c r="AB34" s="137" t="s">
        <v>3370</v>
      </c>
      <c r="AC34" s="137" t="s">
        <v>2579</v>
      </c>
    </row>
    <row r="35" spans="1:29" ht="108" x14ac:dyDescent="0.2">
      <c r="A35" s="113">
        <v>33</v>
      </c>
      <c r="B35" s="260">
        <v>5</v>
      </c>
      <c r="C35" s="130" t="str">
        <f>IF(COUNTIF(Components!$E$4:$E$989,B35)&gt;0,INDEX(Components!$G$4:$G$989, MATCH(B35,Components!$E$4:$E$989, 0)),"Enter valid code to the left")</f>
        <v>Technical and Vocational Education and Training (TVET)</v>
      </c>
      <c r="D35" s="260">
        <v>2</v>
      </c>
      <c r="E35" s="130" t="str">
        <f t="array" ref="E35">IF(COUNTIFS(Components!$F$4:$F$989,D35,Components!$B$4:$B$989,B35)&gt;0,INDEX(Components!$G$4:$G$989, MATCH(B35&amp;D35,Components!$B$4:$B$989&amp;Components!$F$4:$F$989,0),0),"Enter the component code on the left")</f>
        <v>trainees’ development and institutional capacity building</v>
      </c>
      <c r="F35" s="129">
        <v>2</v>
      </c>
      <c r="G35" s="130" t="str">
        <f t="array" ref="G35">IF(COUNTIFS(Components!$H$4:$H$989,F35, Components!$C$4:$C$989,D35,Components!$B$4:$B$989,B35)&gt;0,INDEX(Components!$I$4:$I$989, MATCH(B35&amp;D35&amp;F35,Components!$B$4:$B$989&amp;Components!$C$4:$C$989&amp;Components!$H$4:$H$989,0),0),"")</f>
        <v>increased access to TVET through expansion of instutions to all woredas</v>
      </c>
      <c r="H35" s="237" t="s">
        <v>2580</v>
      </c>
      <c r="I35" s="237" t="s">
        <v>2801</v>
      </c>
      <c r="J35" s="237" t="s">
        <v>2584</v>
      </c>
      <c r="K35" s="237" t="s">
        <v>2585</v>
      </c>
      <c r="L35" s="206">
        <v>10</v>
      </c>
      <c r="M35" s="206">
        <v>74</v>
      </c>
      <c r="N35" s="206">
        <v>82</v>
      </c>
      <c r="O35" s="206">
        <v>83</v>
      </c>
      <c r="P35" s="206">
        <v>85</v>
      </c>
      <c r="Q35" s="252">
        <f t="shared" si="0"/>
        <v>334</v>
      </c>
      <c r="R35" s="206">
        <v>6800000</v>
      </c>
      <c r="S35" s="253">
        <f t="shared" si="1"/>
        <v>68000000</v>
      </c>
      <c r="T35" s="253">
        <f t="shared" si="1"/>
        <v>503200000</v>
      </c>
      <c r="U35" s="253">
        <f t="shared" si="1"/>
        <v>557600000</v>
      </c>
      <c r="V35" s="253">
        <f t="shared" si="1"/>
        <v>564400000</v>
      </c>
      <c r="W35" s="253">
        <f t="shared" si="1"/>
        <v>578000000</v>
      </c>
      <c r="X35" s="252">
        <f t="shared" si="2"/>
        <v>2271200000</v>
      </c>
      <c r="Y35" s="250"/>
      <c r="Z35" s="255" t="s">
        <v>2493</v>
      </c>
      <c r="AA35" s="257" t="s">
        <v>1032</v>
      </c>
      <c r="AB35" s="137" t="s">
        <v>3371</v>
      </c>
      <c r="AC35" s="137" t="s">
        <v>2583</v>
      </c>
    </row>
    <row r="36" spans="1:29" ht="84" x14ac:dyDescent="0.2">
      <c r="A36" s="113">
        <v>34</v>
      </c>
      <c r="B36" s="260">
        <v>5</v>
      </c>
      <c r="C36" s="130" t="str">
        <f>IF(COUNTIF(Components!$E$4:$E$989,B36)&gt;0,INDEX(Components!$G$4:$G$989, MATCH(B36,Components!$E$4:$E$989, 0)),"Enter valid code to the left")</f>
        <v>Technical and Vocational Education and Training (TVET)</v>
      </c>
      <c r="D36" s="260">
        <v>2</v>
      </c>
      <c r="E36" s="130" t="str">
        <f t="array" ref="E36">IF(COUNTIFS(Components!$F$4:$F$989,D36,Components!$B$4:$B$989,B36)&gt;0,INDEX(Components!$G$4:$G$989, MATCH(B36&amp;D36,Components!$B$4:$B$989&amp;Components!$F$4:$F$989,0),0),"Enter the component code on the left")</f>
        <v>trainees’ development and institutional capacity building</v>
      </c>
      <c r="F36" s="129">
        <v>2</v>
      </c>
      <c r="G36" s="130" t="str">
        <f t="array" ref="G36">IF(COUNTIFS(Components!$H$4:$H$989,F36, Components!$C$4:$C$989,D36,Components!$B$4:$B$989,B36)&gt;0,INDEX(Components!$I$4:$I$989, MATCH(B36&amp;D36&amp;F36,Components!$B$4:$B$989&amp;Components!$C$4:$C$989&amp;Components!$H$4:$H$989,0),0),"")</f>
        <v>increased access to TVET through expansion of instutions to all woredas</v>
      </c>
      <c r="H36" s="237" t="s">
        <v>2588</v>
      </c>
      <c r="I36" s="237" t="s">
        <v>2589</v>
      </c>
      <c r="J36" s="237" t="s">
        <v>2590</v>
      </c>
      <c r="K36" s="237" t="s">
        <v>2591</v>
      </c>
      <c r="L36" s="206"/>
      <c r="M36" s="206">
        <v>3</v>
      </c>
      <c r="N36" s="206">
        <v>5</v>
      </c>
      <c r="O36" s="206">
        <v>6</v>
      </c>
      <c r="P36" s="206">
        <v>7</v>
      </c>
      <c r="Q36" s="252">
        <f t="shared" si="0"/>
        <v>21</v>
      </c>
      <c r="R36" s="206">
        <v>12278571</v>
      </c>
      <c r="S36" s="253">
        <f t="shared" si="1"/>
        <v>0</v>
      </c>
      <c r="T36" s="253">
        <f t="shared" si="1"/>
        <v>36835713</v>
      </c>
      <c r="U36" s="253">
        <f t="shared" si="1"/>
        <v>61392855</v>
      </c>
      <c r="V36" s="253">
        <f t="shared" si="1"/>
        <v>73671426</v>
      </c>
      <c r="W36" s="253">
        <f t="shared" si="1"/>
        <v>85949997</v>
      </c>
      <c r="X36" s="252">
        <f t="shared" si="2"/>
        <v>257849991</v>
      </c>
      <c r="Y36" s="250"/>
      <c r="Z36" s="255" t="s">
        <v>2493</v>
      </c>
      <c r="AA36" s="257" t="s">
        <v>1032</v>
      </c>
      <c r="AB36" s="137" t="s">
        <v>3371</v>
      </c>
      <c r="AC36" s="137" t="s">
        <v>2587</v>
      </c>
    </row>
    <row r="37" spans="1:29" ht="60" x14ac:dyDescent="0.2">
      <c r="A37" s="113">
        <v>35</v>
      </c>
      <c r="B37" s="260">
        <v>5</v>
      </c>
      <c r="C37" s="130" t="str">
        <f>IF(COUNTIF(Components!$E$4:$E$989,B37)&gt;0,INDEX(Components!$G$4:$G$989, MATCH(B37,Components!$E$4:$E$989, 0)),"Enter valid code to the left")</f>
        <v>Technical and Vocational Education and Training (TVET)</v>
      </c>
      <c r="D37" s="260">
        <v>2</v>
      </c>
      <c r="E37" s="130" t="str">
        <f t="array" ref="E37">IF(COUNTIFS(Components!$F$4:$F$989,D37,Components!$B$4:$B$989,B37)&gt;0,INDEX(Components!$G$4:$G$989, MATCH(B37&amp;D37,Components!$B$4:$B$989&amp;Components!$F$4:$F$989,0),0),"Enter the component code on the left")</f>
        <v>trainees’ development and institutional capacity building</v>
      </c>
      <c r="F37" s="129">
        <v>2</v>
      </c>
      <c r="G37" s="130" t="str">
        <f t="array" ref="G37">IF(COUNTIFS(Components!$H$4:$H$989,F37, Components!$C$4:$C$989,D37,Components!$B$4:$B$989,B37)&gt;0,INDEX(Components!$I$4:$I$989, MATCH(B37&amp;D37&amp;F37,Components!$B$4:$B$989&amp;Components!$C$4:$C$989&amp;Components!$H$4:$H$989,0),0),"")</f>
        <v>increased access to TVET through expansion of instutions to all woredas</v>
      </c>
      <c r="H37" s="237" t="s">
        <v>2588</v>
      </c>
      <c r="I37" s="237" t="s">
        <v>2806</v>
      </c>
      <c r="J37" s="237" t="s">
        <v>2593</v>
      </c>
      <c r="K37" s="237" t="s">
        <v>2594</v>
      </c>
      <c r="L37" s="206"/>
      <c r="M37" s="206">
        <v>1</v>
      </c>
      <c r="N37" s="206">
        <v>2</v>
      </c>
      <c r="O37" s="206">
        <v>2</v>
      </c>
      <c r="P37" s="206">
        <v>3</v>
      </c>
      <c r="Q37" s="252">
        <f t="shared" si="0"/>
        <v>8</v>
      </c>
      <c r="R37" s="251">
        <v>620000000</v>
      </c>
      <c r="S37" s="253">
        <f t="shared" si="1"/>
        <v>0</v>
      </c>
      <c r="T37" s="253">
        <f t="shared" si="1"/>
        <v>620000000</v>
      </c>
      <c r="U37" s="253">
        <f t="shared" si="1"/>
        <v>1240000000</v>
      </c>
      <c r="V37" s="253">
        <f t="shared" si="1"/>
        <v>1240000000</v>
      </c>
      <c r="W37" s="253">
        <f t="shared" si="1"/>
        <v>1860000000</v>
      </c>
      <c r="X37" s="252">
        <f t="shared" si="2"/>
        <v>4960000000</v>
      </c>
      <c r="Y37" s="250"/>
      <c r="Z37" s="255" t="s">
        <v>2586</v>
      </c>
      <c r="AA37" s="257" t="s">
        <v>1032</v>
      </c>
      <c r="AB37" s="137" t="s">
        <v>3371</v>
      </c>
      <c r="AC37" s="137" t="s">
        <v>2592</v>
      </c>
    </row>
    <row r="38" spans="1:29" ht="48" x14ac:dyDescent="0.2">
      <c r="A38" s="113">
        <v>36</v>
      </c>
      <c r="B38" s="260">
        <v>5</v>
      </c>
      <c r="C38" s="130" t="str">
        <f>IF(COUNTIF(Components!$E$4:$E$989,B38)&gt;0,INDEX(Components!$G$4:$G$989, MATCH(B38,Components!$E$4:$E$989, 0)),"Enter valid code to the left")</f>
        <v>Technical and Vocational Education and Training (TVET)</v>
      </c>
      <c r="D38" s="260">
        <v>2</v>
      </c>
      <c r="E38" s="130" t="str">
        <f t="array" ref="E38">IF(COUNTIFS(Components!$F$4:$F$989,D38,Components!$B$4:$B$989,B38)&gt;0,INDEX(Components!$G$4:$G$989, MATCH(B38&amp;D38,Components!$B$4:$B$989&amp;Components!$F$4:$F$989,0),0),"Enter the component code on the left")</f>
        <v>trainees’ development and institutional capacity building</v>
      </c>
      <c r="F38" s="129">
        <v>2</v>
      </c>
      <c r="G38" s="130" t="str">
        <f t="array" ref="G38">IF(COUNTIFS(Components!$H$4:$H$989,F38, Components!$C$4:$C$989,D38,Components!$B$4:$B$989,B38)&gt;0,INDEX(Components!$I$4:$I$989, MATCH(B38&amp;D38&amp;F38,Components!$B$4:$B$989&amp;Components!$C$4:$C$989&amp;Components!$H$4:$H$989,0),0),"")</f>
        <v>increased access to TVET through expansion of instutions to all woredas</v>
      </c>
      <c r="H38" s="237" t="s">
        <v>2596</v>
      </c>
      <c r="I38" s="237" t="s">
        <v>2807</v>
      </c>
      <c r="J38" s="237" t="s">
        <v>2597</v>
      </c>
      <c r="K38" s="237" t="s">
        <v>2598</v>
      </c>
      <c r="L38" s="206">
        <v>0</v>
      </c>
      <c r="M38" s="206">
        <v>15</v>
      </c>
      <c r="N38" s="206">
        <v>26</v>
      </c>
      <c r="O38" s="206">
        <v>30</v>
      </c>
      <c r="P38" s="206">
        <v>41</v>
      </c>
      <c r="Q38" s="252">
        <f t="shared" si="0"/>
        <v>112</v>
      </c>
      <c r="R38" s="206">
        <v>105504</v>
      </c>
      <c r="S38" s="253">
        <f t="shared" si="1"/>
        <v>0</v>
      </c>
      <c r="T38" s="253">
        <f t="shared" si="1"/>
        <v>1582560</v>
      </c>
      <c r="U38" s="253">
        <f t="shared" si="1"/>
        <v>2743104</v>
      </c>
      <c r="V38" s="253">
        <f t="shared" si="1"/>
        <v>3165120</v>
      </c>
      <c r="W38" s="253">
        <f t="shared" si="1"/>
        <v>4325664</v>
      </c>
      <c r="X38" s="252">
        <f t="shared" si="2"/>
        <v>11816448</v>
      </c>
      <c r="Y38" s="250"/>
      <c r="Z38" s="255" t="s">
        <v>2493</v>
      </c>
      <c r="AA38" s="257" t="s">
        <v>1032</v>
      </c>
      <c r="AB38" s="137" t="s">
        <v>3372</v>
      </c>
      <c r="AC38" s="137" t="s">
        <v>2595</v>
      </c>
    </row>
    <row r="39" spans="1:29" ht="48" x14ac:dyDescent="0.2">
      <c r="A39" s="113">
        <v>37</v>
      </c>
      <c r="B39" s="260">
        <v>5</v>
      </c>
      <c r="C39" s="130" t="str">
        <f>IF(COUNTIF(Components!$E$4:$E$989,B39)&gt;0,INDEX(Components!$G$4:$G$989, MATCH(B39,Components!$E$4:$E$989, 0)),"Enter valid code to the left")</f>
        <v>Technical and Vocational Education and Training (TVET)</v>
      </c>
      <c r="D39" s="260">
        <v>2</v>
      </c>
      <c r="E39" s="130" t="str">
        <f t="array" ref="E39">IF(COUNTIFS(Components!$F$4:$F$989,D39,Components!$B$4:$B$989,B39)&gt;0,INDEX(Components!$G$4:$G$989, MATCH(B39&amp;D39,Components!$B$4:$B$989&amp;Components!$F$4:$F$989,0),0),"Enter the component code on the left")</f>
        <v>trainees’ development and institutional capacity building</v>
      </c>
      <c r="F39" s="129">
        <v>2</v>
      </c>
      <c r="G39" s="130" t="str">
        <f t="array" ref="G39">IF(COUNTIFS(Components!$H$4:$H$989,F39, Components!$C$4:$C$989,D39,Components!$B$4:$B$989,B39)&gt;0,INDEX(Components!$I$4:$I$989, MATCH(B39&amp;D39&amp;F39,Components!$B$4:$B$989&amp;Components!$C$4:$C$989&amp;Components!$H$4:$H$989,0),0),"")</f>
        <v>increased access to TVET through expansion of instutions to all woredas</v>
      </c>
      <c r="H39" s="237" t="s">
        <v>2599</v>
      </c>
      <c r="I39" s="237" t="s">
        <v>2808</v>
      </c>
      <c r="J39" s="237" t="s">
        <v>2600</v>
      </c>
      <c r="K39" s="237" t="s">
        <v>2601</v>
      </c>
      <c r="L39" s="206">
        <v>1766</v>
      </c>
      <c r="M39" s="206">
        <v>731</v>
      </c>
      <c r="N39" s="206">
        <v>1255</v>
      </c>
      <c r="O39" s="206">
        <v>1586</v>
      </c>
      <c r="P39" s="206">
        <v>1994</v>
      </c>
      <c r="Q39" s="252">
        <f t="shared" si="0"/>
        <v>7332</v>
      </c>
      <c r="R39" s="206">
        <v>2000</v>
      </c>
      <c r="S39" s="253">
        <f t="shared" si="1"/>
        <v>3532000</v>
      </c>
      <c r="T39" s="253">
        <f t="shared" si="1"/>
        <v>1462000</v>
      </c>
      <c r="U39" s="253">
        <f t="shared" si="1"/>
        <v>2510000</v>
      </c>
      <c r="V39" s="253">
        <f t="shared" si="1"/>
        <v>3172000</v>
      </c>
      <c r="W39" s="253">
        <f t="shared" si="1"/>
        <v>3988000</v>
      </c>
      <c r="X39" s="252">
        <f t="shared" si="2"/>
        <v>14664000</v>
      </c>
      <c r="Y39" s="250"/>
      <c r="Z39" s="255" t="s">
        <v>2493</v>
      </c>
      <c r="AA39" s="257" t="s">
        <v>1032</v>
      </c>
      <c r="AB39" s="137" t="s">
        <v>3372</v>
      </c>
      <c r="AC39" s="137" t="s">
        <v>989</v>
      </c>
    </row>
    <row r="40" spans="1:29" ht="48" x14ac:dyDescent="0.2">
      <c r="A40" s="113">
        <v>38</v>
      </c>
      <c r="B40" s="260">
        <v>5</v>
      </c>
      <c r="C40" s="130" t="str">
        <f>IF(COUNTIF(Components!$E$4:$E$989,B40)&gt;0,INDEX(Components!$G$4:$G$989, MATCH(B40,Components!$E$4:$E$989, 0)),"Enter valid code to the left")</f>
        <v>Technical and Vocational Education and Training (TVET)</v>
      </c>
      <c r="D40" s="260">
        <v>2</v>
      </c>
      <c r="E40" s="130" t="str">
        <f t="array" ref="E40">IF(COUNTIFS(Components!$F$4:$F$989,D40,Components!$B$4:$B$989,B40)&gt;0,INDEX(Components!$G$4:$G$989, MATCH(B40&amp;D40,Components!$B$4:$B$989&amp;Components!$F$4:$F$989,0),0),"Enter the component code on the left")</f>
        <v>trainees’ development and institutional capacity building</v>
      </c>
      <c r="F40" s="129">
        <v>2</v>
      </c>
      <c r="G40" s="130" t="str">
        <f t="array" ref="G40">IF(COUNTIFS(Components!$H$4:$H$989,F40, Components!$C$4:$C$989,D40,Components!$B$4:$B$989,B40)&gt;0,INDEX(Components!$I$4:$I$989, MATCH(B40&amp;D40&amp;F40,Components!$B$4:$B$989&amp;Components!$C$4:$C$989&amp;Components!$H$4:$H$989,0),0),"")</f>
        <v>increased access to TVET through expansion of instutions to all woredas</v>
      </c>
      <c r="H40" s="237" t="s">
        <v>2599</v>
      </c>
      <c r="I40" s="237" t="s">
        <v>2809</v>
      </c>
      <c r="J40" s="237" t="s">
        <v>2603</v>
      </c>
      <c r="K40" s="237" t="s">
        <v>2604</v>
      </c>
      <c r="L40" s="217">
        <v>20898</v>
      </c>
      <c r="M40" s="206">
        <v>4329</v>
      </c>
      <c r="N40" s="217">
        <v>13042</v>
      </c>
      <c r="O40" s="206">
        <v>12022</v>
      </c>
      <c r="P40" s="206">
        <v>15697</v>
      </c>
      <c r="Q40" s="252">
        <f t="shared" si="0"/>
        <v>65988</v>
      </c>
      <c r="R40" s="206">
        <v>1600</v>
      </c>
      <c r="S40" s="253">
        <f t="shared" si="1"/>
        <v>33436800</v>
      </c>
      <c r="T40" s="253">
        <f t="shared" si="1"/>
        <v>6926400</v>
      </c>
      <c r="U40" s="253">
        <f t="shared" si="1"/>
        <v>20867200</v>
      </c>
      <c r="V40" s="253">
        <f t="shared" si="1"/>
        <v>19235200</v>
      </c>
      <c r="W40" s="253">
        <f t="shared" si="1"/>
        <v>25115200</v>
      </c>
      <c r="X40" s="252">
        <f t="shared" si="2"/>
        <v>105580800</v>
      </c>
      <c r="Y40" s="250"/>
      <c r="Z40" s="255" t="s">
        <v>2493</v>
      </c>
      <c r="AA40" s="257" t="s">
        <v>1032</v>
      </c>
      <c r="AB40" s="137" t="s">
        <v>3381</v>
      </c>
      <c r="AC40" s="137" t="s">
        <v>2602</v>
      </c>
    </row>
    <row r="41" spans="1:29" ht="48" x14ac:dyDescent="0.2">
      <c r="A41" s="113">
        <v>39</v>
      </c>
      <c r="B41" s="260">
        <v>5</v>
      </c>
      <c r="C41" s="130" t="str">
        <f>IF(COUNTIF(Components!$E$4:$E$989,B41)&gt;0,INDEX(Components!$G$4:$G$989, MATCH(B41,Components!$E$4:$E$989, 0)),"Enter valid code to the left")</f>
        <v>Technical and Vocational Education and Training (TVET)</v>
      </c>
      <c r="D41" s="260">
        <v>2</v>
      </c>
      <c r="E41" s="130" t="str">
        <f t="array" ref="E41">IF(COUNTIFS(Components!$F$4:$F$989,D41,Components!$B$4:$B$989,B41)&gt;0,INDEX(Components!$G$4:$G$989, MATCH(B41&amp;D41,Components!$B$4:$B$989&amp;Components!$F$4:$F$989,0),0),"Enter the component code on the left")</f>
        <v>trainees’ development and institutional capacity building</v>
      </c>
      <c r="F41" s="129">
        <v>3</v>
      </c>
      <c r="G41" s="130" t="str">
        <f t="array" ref="G41">IF(COUNTIFS(Components!$H$4:$H$989,F41, Components!$C$4:$C$989,D41,Components!$B$4:$B$989,B41)&gt;0,INDEX(Components!$I$4:$I$989, MATCH(B41&amp;D41&amp;F41,Components!$B$4:$B$989&amp;Components!$C$4:$C$989&amp;Components!$H$4:$H$989,0),0),"")</f>
        <v>provide competent TVET graduates</v>
      </c>
      <c r="H41" s="237" t="s">
        <v>2605</v>
      </c>
      <c r="I41" s="237" t="s">
        <v>2810</v>
      </c>
      <c r="J41" s="237" t="s">
        <v>2606</v>
      </c>
      <c r="K41" s="237" t="s">
        <v>2607</v>
      </c>
      <c r="L41" s="206">
        <v>280006</v>
      </c>
      <c r="M41" s="206">
        <v>294336</v>
      </c>
      <c r="N41" s="206">
        <v>360147</v>
      </c>
      <c r="O41" s="206">
        <v>458724</v>
      </c>
      <c r="P41" s="206">
        <v>596455</v>
      </c>
      <c r="Q41" s="252">
        <f t="shared" si="0"/>
        <v>1989668</v>
      </c>
      <c r="R41" s="206">
        <v>4857</v>
      </c>
      <c r="S41" s="253">
        <f t="shared" si="1"/>
        <v>1359989142</v>
      </c>
      <c r="T41" s="253">
        <f t="shared" si="1"/>
        <v>1429589952</v>
      </c>
      <c r="U41" s="253">
        <f t="shared" si="1"/>
        <v>1749233979</v>
      </c>
      <c r="V41" s="253">
        <f t="shared" si="1"/>
        <v>2228022468</v>
      </c>
      <c r="W41" s="253">
        <f t="shared" si="1"/>
        <v>2896981935</v>
      </c>
      <c r="X41" s="252">
        <f t="shared" si="2"/>
        <v>9663817476</v>
      </c>
      <c r="Y41" s="250">
        <v>2.11</v>
      </c>
      <c r="Z41" s="255" t="str">
        <f>IF(Y41&gt;0,INDEX([7]KPI!$B$2:$B$63, MATCH(Y41,[7]KPI!$A$2:$A$67, 0)),"Enter KPI Reference No. to the left")</f>
        <v>Students enrolled in TVET formal training (number)</v>
      </c>
      <c r="AA41" s="257" t="s">
        <v>1032</v>
      </c>
      <c r="AB41" s="137" t="s">
        <v>3386</v>
      </c>
      <c r="AC41" s="137" t="s">
        <v>989</v>
      </c>
    </row>
    <row r="42" spans="1:29" ht="48" x14ac:dyDescent="0.2">
      <c r="A42" s="113">
        <v>40</v>
      </c>
      <c r="B42" s="260">
        <v>5</v>
      </c>
      <c r="C42" s="130" t="str">
        <f>IF(COUNTIF(Components!$E$4:$E$989,B42)&gt;0,INDEX(Components!$G$4:$G$989, MATCH(B42,Components!$E$4:$E$989, 0)),"Enter valid code to the left")</f>
        <v>Technical and Vocational Education and Training (TVET)</v>
      </c>
      <c r="D42" s="260">
        <v>2</v>
      </c>
      <c r="E42" s="130" t="str">
        <f t="array" ref="E42">IF(COUNTIFS(Components!$F$4:$F$989,D42,Components!$B$4:$B$989,B42)&gt;0,INDEX(Components!$G$4:$G$989, MATCH(B42&amp;D42,Components!$B$4:$B$989&amp;Components!$F$4:$F$989,0),0),"Enter the component code on the left")</f>
        <v>trainees’ development and institutional capacity building</v>
      </c>
      <c r="F42" s="129">
        <v>3</v>
      </c>
      <c r="G42" s="130" t="str">
        <f t="array" ref="G42">IF(COUNTIFS(Components!$H$4:$H$989,F42, Components!$C$4:$C$989,D42,Components!$B$4:$B$989,B42)&gt;0,INDEX(Components!$I$4:$I$989, MATCH(B42&amp;D42&amp;F42,Components!$B$4:$B$989&amp;Components!$C$4:$C$989&amp;Components!$H$4:$H$989,0),0),"")</f>
        <v>provide competent TVET graduates</v>
      </c>
      <c r="H42" s="237" t="s">
        <v>2605</v>
      </c>
      <c r="I42" s="237" t="s">
        <v>2811</v>
      </c>
      <c r="J42" s="237" t="s">
        <v>2609</v>
      </c>
      <c r="K42" s="237" t="s">
        <v>2610</v>
      </c>
      <c r="L42" s="206">
        <v>1050334</v>
      </c>
      <c r="M42" s="206">
        <v>1151657</v>
      </c>
      <c r="N42" s="206">
        <v>1255616</v>
      </c>
      <c r="O42" s="206">
        <v>1360630</v>
      </c>
      <c r="P42" s="206">
        <v>1470663</v>
      </c>
      <c r="Q42" s="252">
        <f t="shared" si="0"/>
        <v>6288900</v>
      </c>
      <c r="R42" s="206">
        <v>180</v>
      </c>
      <c r="S42" s="253">
        <f t="shared" si="1"/>
        <v>189060120</v>
      </c>
      <c r="T42" s="253">
        <f t="shared" si="1"/>
        <v>207298260</v>
      </c>
      <c r="U42" s="253">
        <f t="shared" si="1"/>
        <v>226010880</v>
      </c>
      <c r="V42" s="253">
        <f t="shared" si="1"/>
        <v>244913400</v>
      </c>
      <c r="W42" s="253">
        <f t="shared" si="1"/>
        <v>264719340</v>
      </c>
      <c r="X42" s="252">
        <f t="shared" si="2"/>
        <v>1132002000</v>
      </c>
      <c r="Y42" s="250">
        <v>2.11</v>
      </c>
      <c r="Z42" s="255" t="str">
        <f>IF(Y42&gt;0,INDEX([7]KPI!$B$2:$B$63, MATCH(Y42,[7]KPI!$A$2:$A$67, 0)),"Enter KPI Reference No. to the left")</f>
        <v>Students enrolled in TVET formal training (number)</v>
      </c>
      <c r="AA42" s="257" t="s">
        <v>1032</v>
      </c>
      <c r="AB42" s="137" t="s">
        <v>3372</v>
      </c>
      <c r="AC42" s="137" t="s">
        <v>2608</v>
      </c>
    </row>
    <row r="43" spans="1:29" ht="48" x14ac:dyDescent="0.2">
      <c r="A43" s="113">
        <v>41</v>
      </c>
      <c r="B43" s="260">
        <v>5</v>
      </c>
      <c r="C43" s="130" t="str">
        <f>IF(COUNTIF(Components!$E$4:$E$989,B43)&gt;0,INDEX(Components!$G$4:$G$989, MATCH(B43,Components!$E$4:$E$989, 0)),"Enter valid code to the left")</f>
        <v>Technical and Vocational Education and Training (TVET)</v>
      </c>
      <c r="D43" s="260">
        <v>2</v>
      </c>
      <c r="E43" s="130" t="str">
        <f t="array" ref="E43">IF(COUNTIFS(Components!$F$4:$F$989,D43,Components!$B$4:$B$989,B43)&gt;0,INDEX(Components!$G$4:$G$989, MATCH(B43&amp;D43,Components!$B$4:$B$989&amp;Components!$F$4:$F$989,0),0),"Enter the component code on the left")</f>
        <v>trainees’ development and institutional capacity building</v>
      </c>
      <c r="F43" s="129">
        <v>3</v>
      </c>
      <c r="G43" s="130" t="str">
        <f t="array" ref="G43">IF(COUNTIFS(Components!$H$4:$H$989,F43, Components!$C$4:$C$989,D43,Components!$B$4:$B$989,B43)&gt;0,INDEX(Components!$I$4:$I$989, MATCH(B43&amp;D43&amp;F43,Components!$B$4:$B$989&amp;Components!$C$4:$C$989&amp;Components!$H$4:$H$989,0),0),"")</f>
        <v>provide competent TVET graduates</v>
      </c>
      <c r="H43" s="237" t="s">
        <v>2605</v>
      </c>
      <c r="I43" s="237" t="s">
        <v>2812</v>
      </c>
      <c r="J43" s="237" t="s">
        <v>2612</v>
      </c>
      <c r="K43" s="237" t="s">
        <v>2613</v>
      </c>
      <c r="L43" s="206">
        <v>12</v>
      </c>
      <c r="M43" s="206">
        <v>12</v>
      </c>
      <c r="N43" s="206">
        <v>12</v>
      </c>
      <c r="O43" s="206">
        <v>12</v>
      </c>
      <c r="P43" s="206">
        <v>12</v>
      </c>
      <c r="Q43" s="252">
        <f t="shared" si="0"/>
        <v>60</v>
      </c>
      <c r="R43" s="206">
        <v>150000</v>
      </c>
      <c r="S43" s="253">
        <f t="shared" si="1"/>
        <v>1800000</v>
      </c>
      <c r="T43" s="253">
        <f t="shared" si="1"/>
        <v>1800000</v>
      </c>
      <c r="U43" s="253">
        <f t="shared" si="1"/>
        <v>1800000</v>
      </c>
      <c r="V43" s="253">
        <f t="shared" si="1"/>
        <v>1800000</v>
      </c>
      <c r="W43" s="253">
        <f t="shared" si="1"/>
        <v>1800000</v>
      </c>
      <c r="X43" s="252">
        <f t="shared" si="2"/>
        <v>9000000</v>
      </c>
      <c r="Y43" s="250">
        <v>2.11</v>
      </c>
      <c r="Z43" s="255" t="str">
        <f>IF(Y43&gt;0,INDEX([7]KPI!$B$2:$B$63, MATCH(Y43,[7]KPI!$A$2:$A$67, 0)),"Enter KPI Reference No. to the left")</f>
        <v>Students enrolled in TVET formal training (number)</v>
      </c>
      <c r="AA43" s="257" t="s">
        <v>1032</v>
      </c>
      <c r="AB43" s="137" t="s">
        <v>3372</v>
      </c>
      <c r="AC43" s="137" t="s">
        <v>2611</v>
      </c>
    </row>
    <row r="44" spans="1:29" ht="48" x14ac:dyDescent="0.2">
      <c r="A44" s="113">
        <v>42</v>
      </c>
      <c r="B44" s="260">
        <v>5</v>
      </c>
      <c r="C44" s="130" t="str">
        <f>IF(COUNTIF(Components!$E$4:$E$989,B44)&gt;0,INDEX(Components!$G$4:$G$989, MATCH(B44,Components!$E$4:$E$989, 0)),"Enter valid code to the left")</f>
        <v>Technical and Vocational Education and Training (TVET)</v>
      </c>
      <c r="D44" s="260">
        <v>2</v>
      </c>
      <c r="E44" s="130" t="str">
        <f t="array" ref="E44">IF(COUNTIFS(Components!$F$4:$F$989,D44,Components!$B$4:$B$989,B44)&gt;0,INDEX(Components!$G$4:$G$989, MATCH(B44&amp;D44,Components!$B$4:$B$989&amp;Components!$F$4:$F$989,0),0),"Enter the component code on the left")</f>
        <v>trainees’ development and institutional capacity building</v>
      </c>
      <c r="F44" s="129">
        <v>3</v>
      </c>
      <c r="G44" s="130" t="str">
        <f t="array" ref="G44">IF(COUNTIFS(Components!$H$4:$H$989,F44, Components!$C$4:$C$989,D44,Components!$B$4:$B$989,B44)&gt;0,INDEX(Components!$I$4:$I$989, MATCH(B44&amp;D44&amp;F44,Components!$B$4:$B$989&amp;Components!$C$4:$C$989&amp;Components!$H$4:$H$989,0),0),"")</f>
        <v>provide competent TVET graduates</v>
      </c>
      <c r="H44" s="264" t="s">
        <v>2616</v>
      </c>
      <c r="I44" s="237" t="s">
        <v>2813</v>
      </c>
      <c r="J44" s="237" t="s">
        <v>2617</v>
      </c>
      <c r="K44" s="237" t="s">
        <v>2618</v>
      </c>
      <c r="L44" s="206">
        <v>63</v>
      </c>
      <c r="M44" s="206">
        <v>66</v>
      </c>
      <c r="N44" s="206">
        <v>69</v>
      </c>
      <c r="O44" s="206">
        <v>72</v>
      </c>
      <c r="P44" s="206">
        <v>75</v>
      </c>
      <c r="Q44" s="252">
        <v>75</v>
      </c>
      <c r="R44" s="206">
        <v>1460</v>
      </c>
      <c r="S44" s="253">
        <f t="shared" si="1"/>
        <v>91980</v>
      </c>
      <c r="T44" s="253">
        <f t="shared" si="1"/>
        <v>96360</v>
      </c>
      <c r="U44" s="253">
        <f t="shared" si="1"/>
        <v>100740</v>
      </c>
      <c r="V44" s="253">
        <f t="shared" si="1"/>
        <v>105120</v>
      </c>
      <c r="W44" s="253">
        <f t="shared" si="1"/>
        <v>109500</v>
      </c>
      <c r="X44" s="252">
        <f t="shared" si="2"/>
        <v>503700</v>
      </c>
      <c r="Y44" s="250"/>
      <c r="Z44" s="255" t="s">
        <v>2493</v>
      </c>
      <c r="AA44" s="257" t="s">
        <v>1032</v>
      </c>
      <c r="AB44" s="137" t="s">
        <v>3373</v>
      </c>
      <c r="AC44" s="137" t="s">
        <v>2615</v>
      </c>
    </row>
    <row r="45" spans="1:29" ht="48" x14ac:dyDescent="0.2">
      <c r="A45" s="113">
        <v>43</v>
      </c>
      <c r="B45" s="260">
        <v>5</v>
      </c>
      <c r="C45" s="130" t="str">
        <f>IF(COUNTIF(Components!$E$4:$E$989,B45)&gt;0,INDEX(Components!$G$4:$G$989, MATCH(B45,Components!$E$4:$E$989, 0)),"Enter valid code to the left")</f>
        <v>Technical and Vocational Education and Training (TVET)</v>
      </c>
      <c r="D45" s="260">
        <v>2</v>
      </c>
      <c r="E45" s="130" t="str">
        <f t="array" ref="E45">IF(COUNTIFS(Components!$F$4:$F$989,D45,Components!$B$4:$B$989,B45)&gt;0,INDEX(Components!$G$4:$G$989, MATCH(B45&amp;D45,Components!$B$4:$B$989&amp;Components!$F$4:$F$989,0),0),"Enter the component code on the left")</f>
        <v>trainees’ development and institutional capacity building</v>
      </c>
      <c r="F45" s="129">
        <v>3</v>
      </c>
      <c r="G45" s="130" t="str">
        <f t="array" ref="G45">IF(COUNTIFS(Components!$H$4:$H$989,F45, Components!$C$4:$C$989,D45,Components!$B$4:$B$989,B45)&gt;0,INDEX(Components!$I$4:$I$989, MATCH(B45&amp;D45&amp;F45,Components!$B$4:$B$989&amp;Components!$C$4:$C$989&amp;Components!$H$4:$H$989,0),0),"")</f>
        <v>provide competent TVET graduates</v>
      </c>
      <c r="H45" s="237" t="s">
        <v>2620</v>
      </c>
      <c r="I45" s="237" t="s">
        <v>2814</v>
      </c>
      <c r="J45" s="264" t="s">
        <v>2621</v>
      </c>
      <c r="K45" s="264" t="s">
        <v>2622</v>
      </c>
      <c r="L45" s="206">
        <v>63</v>
      </c>
      <c r="M45" s="206">
        <v>66</v>
      </c>
      <c r="N45" s="206">
        <v>69</v>
      </c>
      <c r="O45" s="206">
        <v>72</v>
      </c>
      <c r="P45" s="206">
        <v>75</v>
      </c>
      <c r="Q45" s="252">
        <v>75</v>
      </c>
      <c r="R45" s="206">
        <v>1460</v>
      </c>
      <c r="S45" s="253">
        <f t="shared" si="1"/>
        <v>91980</v>
      </c>
      <c r="T45" s="253">
        <f t="shared" si="1"/>
        <v>96360</v>
      </c>
      <c r="U45" s="253">
        <f t="shared" si="1"/>
        <v>100740</v>
      </c>
      <c r="V45" s="253">
        <f t="shared" si="1"/>
        <v>105120</v>
      </c>
      <c r="W45" s="253">
        <f t="shared" si="1"/>
        <v>109500</v>
      </c>
      <c r="X45" s="252">
        <f t="shared" si="2"/>
        <v>503700</v>
      </c>
      <c r="Y45" s="250"/>
      <c r="Z45" s="255" t="s">
        <v>2614</v>
      </c>
      <c r="AA45" s="257" t="s">
        <v>1032</v>
      </c>
      <c r="AB45" s="137" t="s">
        <v>3374</v>
      </c>
      <c r="AC45" s="137" t="s">
        <v>989</v>
      </c>
    </row>
    <row r="46" spans="1:29" ht="48" x14ac:dyDescent="0.2">
      <c r="A46" s="113">
        <v>44</v>
      </c>
      <c r="B46" s="260">
        <v>5</v>
      </c>
      <c r="C46" s="130" t="str">
        <f>IF(COUNTIF(Components!$E$4:$E$989,B46)&gt;0,INDEX(Components!$G$4:$G$989, MATCH(B46,Components!$E$4:$E$989, 0)),"Enter valid code to the left")</f>
        <v>Technical and Vocational Education and Training (TVET)</v>
      </c>
      <c r="D46" s="260">
        <v>2</v>
      </c>
      <c r="E46" s="130" t="str">
        <f t="array" ref="E46">IF(COUNTIFS(Components!$F$4:$F$989,D46,Components!$B$4:$B$989,B46)&gt;0,INDEX(Components!$G$4:$G$989, MATCH(B46&amp;D46,Components!$B$4:$B$989&amp;Components!$F$4:$F$989,0),0),"Enter the component code on the left")</f>
        <v>trainees’ development and institutional capacity building</v>
      </c>
      <c r="F46" s="129">
        <v>3</v>
      </c>
      <c r="G46" s="130" t="str">
        <f t="array" ref="G46">IF(COUNTIFS(Components!$H$4:$H$989,F46, Components!$C$4:$C$989,D46,Components!$B$4:$B$989,B46)&gt;0,INDEX(Components!$I$4:$I$989, MATCH(B46&amp;D46&amp;F46,Components!$B$4:$B$989&amp;Components!$C$4:$C$989&amp;Components!$H$4:$H$989,0),0),"")</f>
        <v>provide competent TVET graduates</v>
      </c>
      <c r="H46" s="237" t="s">
        <v>2624</v>
      </c>
      <c r="I46" s="237" t="s">
        <v>2815</v>
      </c>
      <c r="J46" s="237" t="s">
        <v>2625</v>
      </c>
      <c r="K46" s="237" t="s">
        <v>2626</v>
      </c>
      <c r="L46" s="206">
        <v>43</v>
      </c>
      <c r="M46" s="206">
        <v>46</v>
      </c>
      <c r="N46" s="206">
        <v>49</v>
      </c>
      <c r="O46" s="206">
        <v>52</v>
      </c>
      <c r="P46" s="206">
        <v>55</v>
      </c>
      <c r="Q46" s="252">
        <v>55</v>
      </c>
      <c r="R46" s="206">
        <v>1990</v>
      </c>
      <c r="S46" s="253">
        <f t="shared" si="1"/>
        <v>85570</v>
      </c>
      <c r="T46" s="253">
        <f t="shared" si="1"/>
        <v>91540</v>
      </c>
      <c r="U46" s="253">
        <f t="shared" si="1"/>
        <v>97510</v>
      </c>
      <c r="V46" s="253">
        <f t="shared" si="1"/>
        <v>103480</v>
      </c>
      <c r="W46" s="253">
        <f t="shared" si="1"/>
        <v>109450</v>
      </c>
      <c r="X46" s="252">
        <f t="shared" si="2"/>
        <v>487550</v>
      </c>
      <c r="Y46" s="250"/>
      <c r="Z46" s="255" t="s">
        <v>2619</v>
      </c>
      <c r="AA46" s="257" t="s">
        <v>1032</v>
      </c>
      <c r="AB46" s="137" t="s">
        <v>3375</v>
      </c>
      <c r="AC46" s="137" t="s">
        <v>2623</v>
      </c>
    </row>
    <row r="47" spans="1:29" ht="48" x14ac:dyDescent="0.2">
      <c r="A47" s="113">
        <v>45</v>
      </c>
      <c r="B47" s="260">
        <v>5</v>
      </c>
      <c r="C47" s="130" t="str">
        <f>IF(COUNTIF(Components!$E$4:$E$989,B47)&gt;0,INDEX(Components!$G$4:$G$989, MATCH(B47,Components!$E$4:$E$989, 0)),"Enter valid code to the left")</f>
        <v>Technical and Vocational Education and Training (TVET)</v>
      </c>
      <c r="D47" s="260">
        <v>2</v>
      </c>
      <c r="E47" s="130" t="str">
        <f t="array" ref="E47">IF(COUNTIFS(Components!$F$4:$F$989,D47,Components!$B$4:$B$989,B47)&gt;0,INDEX(Components!$G$4:$G$989, MATCH(B47&amp;D47,Components!$B$4:$B$989&amp;Components!$F$4:$F$989,0),0),"Enter the component code on the left")</f>
        <v>trainees’ development and institutional capacity building</v>
      </c>
      <c r="F47" s="129">
        <v>3</v>
      </c>
      <c r="G47" s="130" t="str">
        <f t="array" ref="G47">IF(COUNTIFS(Components!$H$4:$H$989,F47, Components!$C$4:$C$989,D47,Components!$B$4:$B$989,B47)&gt;0,INDEX(Components!$I$4:$I$989, MATCH(B47&amp;D47&amp;F47,Components!$B$4:$B$989&amp;Components!$C$4:$C$989&amp;Components!$H$4:$H$989,0),0),"")</f>
        <v>provide competent TVET graduates</v>
      </c>
      <c r="H47" s="237" t="s">
        <v>2627</v>
      </c>
      <c r="I47" s="237" t="s">
        <v>2816</v>
      </c>
      <c r="J47" s="237" t="s">
        <v>2779</v>
      </c>
      <c r="K47" s="237" t="s">
        <v>2778</v>
      </c>
      <c r="L47" s="206">
        <v>66</v>
      </c>
      <c r="M47" s="206">
        <v>72</v>
      </c>
      <c r="N47" s="206">
        <v>78</v>
      </c>
      <c r="O47" s="206">
        <v>84</v>
      </c>
      <c r="P47" s="206">
        <v>90</v>
      </c>
      <c r="Q47" s="252">
        <v>90</v>
      </c>
      <c r="R47" s="206">
        <v>1217</v>
      </c>
      <c r="S47" s="253">
        <f t="shared" si="1"/>
        <v>80322</v>
      </c>
      <c r="T47" s="253">
        <f t="shared" si="1"/>
        <v>87624</v>
      </c>
      <c r="U47" s="253">
        <f t="shared" si="1"/>
        <v>94926</v>
      </c>
      <c r="V47" s="253">
        <f t="shared" si="1"/>
        <v>102228</v>
      </c>
      <c r="W47" s="253">
        <f t="shared" si="1"/>
        <v>109530</v>
      </c>
      <c r="X47" s="252">
        <f t="shared" si="2"/>
        <v>474630</v>
      </c>
      <c r="Y47" s="250"/>
      <c r="Z47" s="255" t="s">
        <v>2619</v>
      </c>
      <c r="AA47" s="257" t="s">
        <v>1032</v>
      </c>
      <c r="AB47" s="137" t="s">
        <v>3378</v>
      </c>
      <c r="AC47" s="137" t="s">
        <v>989</v>
      </c>
    </row>
    <row r="48" spans="1:29" ht="60" x14ac:dyDescent="0.2">
      <c r="A48" s="113">
        <v>46</v>
      </c>
      <c r="B48" s="260">
        <v>5</v>
      </c>
      <c r="C48" s="130" t="str">
        <f>IF(COUNTIF(Components!$E$4:$E$989,B48)&gt;0,INDEX(Components!$G$4:$G$989, MATCH(B48,Components!$E$4:$E$989, 0)),"Enter valid code to the left")</f>
        <v>Technical and Vocational Education and Training (TVET)</v>
      </c>
      <c r="D48" s="260">
        <v>2</v>
      </c>
      <c r="E48" s="130" t="str">
        <f t="array" ref="E48">IF(COUNTIFS(Components!$F$4:$F$989,D48,Components!$B$4:$B$989,B48)&gt;0,INDEX(Components!$G$4:$G$989, MATCH(B48&amp;D48,Components!$B$4:$B$989&amp;Components!$F$4:$F$989,0),0),"Enter the component code on the left")</f>
        <v>trainees’ development and institutional capacity building</v>
      </c>
      <c r="F48" s="129">
        <v>3</v>
      </c>
      <c r="G48" s="130" t="str">
        <f t="array" ref="G48">IF(COUNTIFS(Components!$H$4:$H$989,F48, Components!$C$4:$C$989,D48,Components!$B$4:$B$989,B48)&gt;0,INDEX(Components!$I$4:$I$989, MATCH(B48&amp;D48&amp;F48,Components!$B$4:$B$989&amp;Components!$C$4:$C$989&amp;Components!$H$4:$H$989,0),0),"")</f>
        <v>provide competent TVET graduates</v>
      </c>
      <c r="H48" s="237" t="s">
        <v>2629</v>
      </c>
      <c r="I48" s="237" t="s">
        <v>2817</v>
      </c>
      <c r="J48" s="237" t="s">
        <v>2630</v>
      </c>
      <c r="K48" s="239" t="s">
        <v>2631</v>
      </c>
      <c r="L48" s="206">
        <v>1495</v>
      </c>
      <c r="M48" s="206">
        <v>3870</v>
      </c>
      <c r="N48" s="206">
        <v>3939</v>
      </c>
      <c r="O48" s="206">
        <v>4808</v>
      </c>
      <c r="P48" s="206">
        <v>5684</v>
      </c>
      <c r="Q48" s="252">
        <f t="shared" ref="Q48:Q49" si="3">L48+M48+N48+O48+P48</f>
        <v>19796</v>
      </c>
      <c r="R48" s="206">
        <v>4000</v>
      </c>
      <c r="S48" s="253">
        <f t="shared" si="1"/>
        <v>5980000</v>
      </c>
      <c r="T48" s="253">
        <f t="shared" si="1"/>
        <v>15480000</v>
      </c>
      <c r="U48" s="253">
        <f t="shared" si="1"/>
        <v>15756000</v>
      </c>
      <c r="V48" s="253">
        <f t="shared" si="1"/>
        <v>19232000</v>
      </c>
      <c r="W48" s="253">
        <f t="shared" si="1"/>
        <v>22736000</v>
      </c>
      <c r="X48" s="252">
        <f t="shared" si="2"/>
        <v>79184000</v>
      </c>
      <c r="Y48" s="250"/>
      <c r="Z48" s="255" t="s">
        <v>2555</v>
      </c>
      <c r="AA48" s="257" t="s">
        <v>1032</v>
      </c>
      <c r="AB48" s="137" t="s">
        <v>3376</v>
      </c>
      <c r="AC48" s="137" t="s">
        <v>2628</v>
      </c>
    </row>
    <row r="49" spans="1:29" ht="48" x14ac:dyDescent="0.2">
      <c r="A49" s="113">
        <v>47</v>
      </c>
      <c r="B49" s="260">
        <v>5</v>
      </c>
      <c r="C49" s="130" t="str">
        <f>IF(COUNTIF(Components!$E$4:$E$989,B49)&gt;0,INDEX(Components!$G$4:$G$989, MATCH(B49,Components!$E$4:$E$989, 0)),"Enter valid code to the left")</f>
        <v>Technical and Vocational Education and Training (TVET)</v>
      </c>
      <c r="D49" s="260">
        <v>2</v>
      </c>
      <c r="E49" s="130" t="str">
        <f t="array" ref="E49">IF(COUNTIFS(Components!$F$4:$F$989,D49,Components!$B$4:$B$989,B49)&gt;0,INDEX(Components!$G$4:$G$989, MATCH(B49&amp;D49,Components!$B$4:$B$989&amp;Components!$F$4:$F$989,0),0),"Enter the component code on the left")</f>
        <v>trainees’ development and institutional capacity building</v>
      </c>
      <c r="F49" s="129">
        <v>3</v>
      </c>
      <c r="G49" s="130" t="str">
        <f t="array" ref="G49">IF(COUNTIFS(Components!$H$4:$H$989,F49, Components!$C$4:$C$989,D49,Components!$B$4:$B$989,B49)&gt;0,INDEX(Components!$I$4:$I$989, MATCH(B49&amp;D49&amp;F49,Components!$B$4:$B$989&amp;Components!$C$4:$C$989&amp;Components!$H$4:$H$989,0),0),"")</f>
        <v>provide competent TVET graduates</v>
      </c>
      <c r="H49" s="237" t="s">
        <v>2629</v>
      </c>
      <c r="I49" s="237" t="s">
        <v>2818</v>
      </c>
      <c r="J49" s="237" t="s">
        <v>2632</v>
      </c>
      <c r="K49" s="237" t="s">
        <v>2633</v>
      </c>
      <c r="L49" s="227">
        <v>5252</v>
      </c>
      <c r="M49" s="227">
        <v>11516</v>
      </c>
      <c r="N49" s="227">
        <v>18834</v>
      </c>
      <c r="O49" s="227">
        <v>27213</v>
      </c>
      <c r="P49" s="227">
        <v>36763</v>
      </c>
      <c r="Q49" s="252">
        <f t="shared" si="3"/>
        <v>99578</v>
      </c>
      <c r="R49" s="206">
        <v>2000</v>
      </c>
      <c r="S49" s="253">
        <f t="shared" si="1"/>
        <v>10504000</v>
      </c>
      <c r="T49" s="253">
        <f t="shared" si="1"/>
        <v>23032000</v>
      </c>
      <c r="U49" s="253">
        <f t="shared" si="1"/>
        <v>37668000</v>
      </c>
      <c r="V49" s="253">
        <f>O49*$R49</f>
        <v>54426000</v>
      </c>
      <c r="W49" s="253">
        <f t="shared" si="1"/>
        <v>73526000</v>
      </c>
      <c r="X49" s="252">
        <f>S49+T49+U49+V49+W49</f>
        <v>199156000</v>
      </c>
      <c r="Y49" s="250"/>
      <c r="Z49" s="255" t="s">
        <v>2555</v>
      </c>
      <c r="AA49" s="257" t="s">
        <v>1032</v>
      </c>
      <c r="AB49" s="137" t="s">
        <v>3376</v>
      </c>
      <c r="AC49" s="137" t="s">
        <v>989</v>
      </c>
    </row>
    <row r="50" spans="1:29" ht="60" x14ac:dyDescent="0.2">
      <c r="A50" s="113">
        <v>48</v>
      </c>
      <c r="B50" s="260">
        <v>5</v>
      </c>
      <c r="C50" s="130" t="str">
        <f>IF(COUNTIF(Components!$E$4:$E$989,B50)&gt;0,INDEX(Components!$G$4:$G$989, MATCH(B50,Components!$E$4:$E$989, 0)),"Enter valid code to the left")</f>
        <v>Technical and Vocational Education and Training (TVET)</v>
      </c>
      <c r="D50" s="260">
        <v>2</v>
      </c>
      <c r="E50" s="130" t="str">
        <f t="array" ref="E50">IF(COUNTIFS(Components!$F$4:$F$989,D50,Components!$B$4:$B$989,B50)&gt;0,INDEX(Components!$G$4:$G$989, MATCH(B50&amp;D50,Components!$B$4:$B$989&amp;Components!$F$4:$F$989,0),0),"Enter the component code on the left")</f>
        <v>trainees’ development and institutional capacity building</v>
      </c>
      <c r="F50" s="129">
        <v>3</v>
      </c>
      <c r="G50" s="130" t="str">
        <f t="array" ref="G50">IF(COUNTIFS(Components!$H$4:$H$989,F50, Components!$C$4:$C$989,D50,Components!$B$4:$B$989,B50)&gt;0,INDEX(Components!$I$4:$I$989, MATCH(B50&amp;D50&amp;F50,Components!$B$4:$B$989&amp;Components!$C$4:$C$989&amp;Components!$H$4:$H$989,0),0),"")</f>
        <v>provide competent TVET graduates</v>
      </c>
      <c r="H50" s="237" t="s">
        <v>2634</v>
      </c>
      <c r="I50" s="237" t="s">
        <v>2819</v>
      </c>
      <c r="J50" s="237" t="s">
        <v>2635</v>
      </c>
      <c r="K50" s="237" t="s">
        <v>2636</v>
      </c>
      <c r="L50" s="227">
        <v>1</v>
      </c>
      <c r="M50" s="227">
        <v>2</v>
      </c>
      <c r="N50" s="227">
        <v>2</v>
      </c>
      <c r="O50" s="227">
        <v>3</v>
      </c>
      <c r="P50" s="227">
        <v>2</v>
      </c>
      <c r="Q50" s="254">
        <v>10</v>
      </c>
      <c r="R50" s="206">
        <v>2000</v>
      </c>
      <c r="S50" s="253">
        <f t="shared" si="1"/>
        <v>2000</v>
      </c>
      <c r="T50" s="253">
        <f t="shared" si="1"/>
        <v>4000</v>
      </c>
      <c r="U50" s="253">
        <f t="shared" si="1"/>
        <v>4000</v>
      </c>
      <c r="V50" s="253">
        <f>O50*$R50</f>
        <v>6000</v>
      </c>
      <c r="W50" s="253">
        <f t="shared" si="1"/>
        <v>4000</v>
      </c>
      <c r="X50" s="252">
        <f>S50+T50+U50+V50+W50</f>
        <v>20000</v>
      </c>
      <c r="Y50" s="250"/>
      <c r="Z50" s="255" t="s">
        <v>2614</v>
      </c>
      <c r="AA50" s="257" t="s">
        <v>1032</v>
      </c>
      <c r="AB50" s="137" t="s">
        <v>3376</v>
      </c>
      <c r="AC50" s="137" t="s">
        <v>2637</v>
      </c>
    </row>
    <row r="51" spans="1:29" ht="48" x14ac:dyDescent="0.2">
      <c r="A51" s="113">
        <v>49</v>
      </c>
      <c r="B51" s="260">
        <v>5</v>
      </c>
      <c r="C51" s="130" t="str">
        <f>IF(COUNTIF(Components!$E$4:$E$989,B51)&gt;0,INDEX(Components!$G$4:$G$989, MATCH(B51,Components!$E$4:$E$989, 0)),"Enter valid code to the left")</f>
        <v>Technical and Vocational Education and Training (TVET)</v>
      </c>
      <c r="D51" s="260">
        <v>2</v>
      </c>
      <c r="E51" s="130" t="str">
        <f t="array" ref="E51">IF(COUNTIFS(Components!$F$4:$F$989,D51,Components!$B$4:$B$989,B51)&gt;0,INDEX(Components!$G$4:$G$989, MATCH(B51&amp;D51,Components!$B$4:$B$989&amp;Components!$F$4:$F$989,0),0),"Enter the component code on the left")</f>
        <v>trainees’ development and institutional capacity building</v>
      </c>
      <c r="F51" s="129">
        <v>3</v>
      </c>
      <c r="G51" s="130" t="str">
        <f t="array" ref="G51">IF(COUNTIFS(Components!$H$4:$H$989,F51, Components!$C$4:$C$989,D51,Components!$B$4:$B$989,B51)&gt;0,INDEX(Components!$I$4:$I$989, MATCH(B51&amp;D51&amp;F51,Components!$B$4:$B$989&amp;Components!$C$4:$C$989&amp;Components!$H$4:$H$989,0),0),"")</f>
        <v>provide competent TVET graduates</v>
      </c>
      <c r="H51" s="237" t="s">
        <v>2638</v>
      </c>
      <c r="I51" s="237" t="s">
        <v>2820</v>
      </c>
      <c r="J51" s="237" t="s">
        <v>2639</v>
      </c>
      <c r="K51" s="237" t="s">
        <v>2640</v>
      </c>
      <c r="L51" s="206">
        <v>2</v>
      </c>
      <c r="M51" s="206">
        <v>5</v>
      </c>
      <c r="N51" s="206">
        <v>6</v>
      </c>
      <c r="O51" s="206">
        <v>10</v>
      </c>
      <c r="P51" s="206">
        <v>10</v>
      </c>
      <c r="Q51" s="252">
        <f t="shared" ref="Q51:Q69" si="4">L51+M51+N51+O51+P51</f>
        <v>33</v>
      </c>
      <c r="R51" s="206">
        <v>50000</v>
      </c>
      <c r="S51" s="253">
        <f t="shared" ref="S51:W87" si="5">L51*$R51</f>
        <v>100000</v>
      </c>
      <c r="T51" s="253">
        <f t="shared" si="5"/>
        <v>250000</v>
      </c>
      <c r="U51" s="253">
        <f t="shared" si="5"/>
        <v>300000</v>
      </c>
      <c r="V51" s="253">
        <f t="shared" si="5"/>
        <v>500000</v>
      </c>
      <c r="W51" s="253">
        <f t="shared" si="5"/>
        <v>500000</v>
      </c>
      <c r="X51" s="252">
        <f t="shared" ref="X51:X57" si="6">S51+T51+U51+V51+W51</f>
        <v>1650000</v>
      </c>
      <c r="Y51" s="250"/>
      <c r="Z51" s="255" t="s">
        <v>2527</v>
      </c>
      <c r="AA51" s="257" t="s">
        <v>1032</v>
      </c>
      <c r="AB51" s="137" t="s">
        <v>3387</v>
      </c>
      <c r="AC51" s="137" t="s">
        <v>989</v>
      </c>
    </row>
    <row r="52" spans="1:29" ht="60" x14ac:dyDescent="0.2">
      <c r="A52" s="113">
        <v>50</v>
      </c>
      <c r="B52" s="260">
        <v>5</v>
      </c>
      <c r="C52" s="130" t="str">
        <f>IF(COUNTIF(Components!$E$4:$E$989,B52)&gt;0,INDEX(Components!$G$4:$G$989, MATCH(B52,Components!$E$4:$E$989, 0)),"Enter valid code to the left")</f>
        <v>Technical and Vocational Education and Training (TVET)</v>
      </c>
      <c r="D52" s="260">
        <v>2</v>
      </c>
      <c r="E52" s="130" t="str">
        <f t="array" ref="E52">IF(COUNTIFS(Components!$F$4:$F$989,D52,Components!$B$4:$B$989,B52)&gt;0,INDEX(Components!$G$4:$G$989, MATCH(B52&amp;D52,Components!$B$4:$B$989&amp;Components!$F$4:$F$989,0),0),"Enter the component code on the left")</f>
        <v>trainees’ development and institutional capacity building</v>
      </c>
      <c r="F52" s="129">
        <v>3</v>
      </c>
      <c r="G52" s="130" t="str">
        <f t="array" ref="G52">IF(COUNTIFS(Components!$H$4:$H$989,F52, Components!$C$4:$C$989,D52,Components!$B$4:$B$989,B52)&gt;0,INDEX(Components!$I$4:$I$989, MATCH(B52&amp;D52&amp;F52,Components!$B$4:$B$989&amp;Components!$C$4:$C$989&amp;Components!$H$4:$H$989,0),0),"")</f>
        <v>provide competent TVET graduates</v>
      </c>
      <c r="H52" s="237" t="s">
        <v>2641</v>
      </c>
      <c r="I52" s="237" t="s">
        <v>2821</v>
      </c>
      <c r="J52" s="237" t="s">
        <v>2642</v>
      </c>
      <c r="K52" s="237" t="s">
        <v>2791</v>
      </c>
      <c r="L52" s="206">
        <v>4</v>
      </c>
      <c r="M52" s="206">
        <v>8</v>
      </c>
      <c r="N52" s="206">
        <v>10</v>
      </c>
      <c r="O52" s="206">
        <v>12</v>
      </c>
      <c r="P52" s="206">
        <v>14</v>
      </c>
      <c r="Q52" s="252">
        <f t="shared" si="4"/>
        <v>48</v>
      </c>
      <c r="R52" s="206">
        <v>100000</v>
      </c>
      <c r="S52" s="253">
        <f t="shared" si="5"/>
        <v>400000</v>
      </c>
      <c r="T52" s="253">
        <f t="shared" si="5"/>
        <v>800000</v>
      </c>
      <c r="U52" s="253">
        <f t="shared" si="5"/>
        <v>1000000</v>
      </c>
      <c r="V52" s="253">
        <f t="shared" si="5"/>
        <v>1200000</v>
      </c>
      <c r="W52" s="253">
        <f t="shared" si="5"/>
        <v>1400000</v>
      </c>
      <c r="X52" s="252">
        <f t="shared" si="6"/>
        <v>4800000</v>
      </c>
      <c r="Y52" s="250"/>
      <c r="Z52" s="255" t="s">
        <v>2527</v>
      </c>
      <c r="AA52" s="257" t="s">
        <v>1032</v>
      </c>
      <c r="AB52" s="137" t="s">
        <v>3377</v>
      </c>
      <c r="AC52" s="137" t="s">
        <v>2643</v>
      </c>
    </row>
    <row r="53" spans="1:29" ht="60" x14ac:dyDescent="0.2">
      <c r="A53" s="113">
        <v>51</v>
      </c>
      <c r="B53" s="260">
        <v>5</v>
      </c>
      <c r="C53" s="130" t="str">
        <f>IF(COUNTIF(Components!$E$4:$E$989,B53)&gt;0,INDEX(Components!$G$4:$G$989, MATCH(B53,Components!$E$4:$E$989, 0)),"Enter valid code to the left")</f>
        <v>Technical and Vocational Education and Training (TVET)</v>
      </c>
      <c r="D53" s="260">
        <v>3</v>
      </c>
      <c r="E53" s="130" t="str">
        <f t="array" ref="E53">IF(COUNTIFS(Components!$F$4:$F$989,D53,Components!$B$4:$B$989,B53)&gt;0,INDEX(Components!$G$4:$G$989, MATCH(B53&amp;D53,Components!$B$4:$B$989&amp;Components!$F$4:$F$989,0),0),"Enter the component code on the left")</f>
        <v>industry extension and technology transfer services</v>
      </c>
      <c r="F53" s="129"/>
      <c r="G53" s="130" t="str">
        <f t="array" ref="G53">IF(COUNTIFS(Components!$H$4:$H$989,F53, Components!$C$4:$C$989,D53,Components!$B$4:$B$989,B53)&gt;0,INDEX(Components!$I$4:$I$989, MATCH(B53&amp;D53&amp;F53,Components!$B$4:$B$989&amp;Components!$C$4:$C$989&amp;Components!$H$4:$H$989,0),0),"")</f>
        <v/>
      </c>
      <c r="H53" s="237" t="s">
        <v>2646</v>
      </c>
      <c r="I53" s="237" t="s">
        <v>2822</v>
      </c>
      <c r="J53" s="237" t="s">
        <v>2647</v>
      </c>
      <c r="K53" s="237" t="s">
        <v>2648</v>
      </c>
      <c r="L53" s="206">
        <v>200</v>
      </c>
      <c r="M53" s="206">
        <v>275</v>
      </c>
      <c r="N53" s="206">
        <v>275</v>
      </c>
      <c r="O53" s="206">
        <v>275</v>
      </c>
      <c r="P53" s="206">
        <v>275</v>
      </c>
      <c r="Q53" s="252">
        <f t="shared" si="4"/>
        <v>1300</v>
      </c>
      <c r="R53" s="206">
        <v>30000</v>
      </c>
      <c r="S53" s="253">
        <f t="shared" si="5"/>
        <v>6000000</v>
      </c>
      <c r="T53" s="253">
        <f t="shared" si="5"/>
        <v>8250000</v>
      </c>
      <c r="U53" s="253">
        <f t="shared" si="5"/>
        <v>8250000</v>
      </c>
      <c r="V53" s="253">
        <f t="shared" si="5"/>
        <v>8250000</v>
      </c>
      <c r="W53" s="253">
        <f t="shared" si="5"/>
        <v>8250000</v>
      </c>
      <c r="X53" s="252">
        <f t="shared" si="6"/>
        <v>39000000</v>
      </c>
      <c r="Y53" s="250" t="s">
        <v>671</v>
      </c>
      <c r="Z53" s="255" t="str">
        <f>IF(Y53&gt;0,INDEX([7]KPI!$B$2:$B$63, MATCH(Y53,[7]KPI!$A$2:$A$67, 0)),"Enter KPI Reference No. to the left")</f>
        <v>Demanded technologies identified through value-chain analysis and transferred to MSEs (number)</v>
      </c>
      <c r="AA53" s="257" t="s">
        <v>1032</v>
      </c>
      <c r="AB53" s="137" t="s">
        <v>3388</v>
      </c>
      <c r="AC53" s="137" t="s">
        <v>989</v>
      </c>
    </row>
    <row r="54" spans="1:29" ht="60" x14ac:dyDescent="0.2">
      <c r="A54" s="113">
        <v>52</v>
      </c>
      <c r="B54" s="260">
        <v>5</v>
      </c>
      <c r="C54" s="130" t="str">
        <f>IF(COUNTIF(Components!$E$4:$E$989,B54)&gt;0,INDEX(Components!$G$4:$G$989, MATCH(B54,Components!$E$4:$E$989, 0)),"Enter valid code to the left")</f>
        <v>Technical and Vocational Education and Training (TVET)</v>
      </c>
      <c r="D54" s="260">
        <v>3</v>
      </c>
      <c r="E54" s="130" t="str">
        <f t="array" ref="E54">IF(COUNTIFS(Components!$F$4:$F$989,D54,Components!$B$4:$B$989,B54)&gt;0,INDEX(Components!$G$4:$G$989, MATCH(B54&amp;D54,Components!$B$4:$B$989&amp;Components!$F$4:$F$989,0),0),"Enter the component code on the left")</f>
        <v>industry extension and technology transfer services</v>
      </c>
      <c r="F54" s="129"/>
      <c r="G54" s="130" t="str">
        <f t="array" ref="G54">IF(COUNTIFS(Components!$H$4:$H$989,F54, Components!$C$4:$C$989,D54,Components!$B$4:$B$989,B54)&gt;0,INDEX(Components!$I$4:$I$989, MATCH(B54&amp;D54&amp;F54,Components!$B$4:$B$989&amp;Components!$C$4:$C$989&amp;Components!$H$4:$H$989,0),0),"")</f>
        <v/>
      </c>
      <c r="H54" s="237" t="s">
        <v>2649</v>
      </c>
      <c r="I54" s="237" t="s">
        <v>2823</v>
      </c>
      <c r="J54" s="237" t="s">
        <v>2650</v>
      </c>
      <c r="K54" s="237" t="s">
        <v>2651</v>
      </c>
      <c r="L54" s="206">
        <v>42</v>
      </c>
      <c r="M54" s="206">
        <v>52</v>
      </c>
      <c r="N54" s="206">
        <v>52</v>
      </c>
      <c r="O54" s="206">
        <v>52</v>
      </c>
      <c r="P54" s="206">
        <v>52</v>
      </c>
      <c r="Q54" s="252">
        <f t="shared" si="4"/>
        <v>250</v>
      </c>
      <c r="R54" s="206">
        <v>18000</v>
      </c>
      <c r="S54" s="253">
        <f t="shared" si="5"/>
        <v>756000</v>
      </c>
      <c r="T54" s="253">
        <f t="shared" si="5"/>
        <v>936000</v>
      </c>
      <c r="U54" s="253">
        <f t="shared" si="5"/>
        <v>936000</v>
      </c>
      <c r="V54" s="253">
        <f t="shared" si="5"/>
        <v>936000</v>
      </c>
      <c r="W54" s="253">
        <f t="shared" si="5"/>
        <v>936000</v>
      </c>
      <c r="X54" s="252">
        <f t="shared" si="6"/>
        <v>4500000</v>
      </c>
      <c r="Y54" s="250" t="s">
        <v>671</v>
      </c>
      <c r="Z54" s="255" t="str">
        <f>IF(Y54&gt;0,INDEX([7]KPI!$B$2:$B$63, MATCH(Y54,[7]KPI!$A$2:$A$67, 0)),"Enter KPI Reference No. to the left")</f>
        <v>Demanded technologies identified through value-chain analysis and transferred to MSEs (number)</v>
      </c>
      <c r="AA54" s="257" t="s">
        <v>1032</v>
      </c>
      <c r="AB54" s="137" t="s">
        <v>3388</v>
      </c>
      <c r="AC54" s="137" t="s">
        <v>989</v>
      </c>
    </row>
    <row r="55" spans="1:29" ht="60" x14ac:dyDescent="0.2">
      <c r="A55" s="113">
        <v>53</v>
      </c>
      <c r="B55" s="260">
        <v>5</v>
      </c>
      <c r="C55" s="130" t="str">
        <f>IF(COUNTIF(Components!$E$4:$E$989,B55)&gt;0,INDEX(Components!$G$4:$G$989, MATCH(B55,Components!$E$4:$E$989, 0)),"Enter valid code to the left")</f>
        <v>Technical and Vocational Education and Training (TVET)</v>
      </c>
      <c r="D55" s="260">
        <v>3</v>
      </c>
      <c r="E55" s="130" t="str">
        <f t="array" ref="E55">IF(COUNTIFS(Components!$F$4:$F$989,D55,Components!$B$4:$B$989,B55)&gt;0,INDEX(Components!$G$4:$G$989, MATCH(B55&amp;D55,Components!$B$4:$B$989&amp;Components!$F$4:$F$989,0),0),"Enter the component code on the left")</f>
        <v>industry extension and technology transfer services</v>
      </c>
      <c r="F55" s="129"/>
      <c r="G55" s="130" t="str">
        <f t="array" ref="G55">IF(COUNTIFS(Components!$H$4:$H$989,F55, Components!$C$4:$C$989,D55,Components!$B$4:$B$989,B55)&gt;0,INDEX(Components!$I$4:$I$989, MATCH(B55&amp;D55&amp;F55,Components!$B$4:$B$989&amp;Components!$C$4:$C$989&amp;Components!$H$4:$H$989,0),0),"")</f>
        <v/>
      </c>
      <c r="H55" s="237" t="s">
        <v>2652</v>
      </c>
      <c r="I55" s="237" t="s">
        <v>2824</v>
      </c>
      <c r="J55" s="237" t="s">
        <v>2653</v>
      </c>
      <c r="K55" s="237" t="s">
        <v>2654</v>
      </c>
      <c r="L55" s="206">
        <v>40</v>
      </c>
      <c r="M55" s="206">
        <v>807</v>
      </c>
      <c r="N55" s="206">
        <v>1079</v>
      </c>
      <c r="O55" s="206">
        <v>1078</v>
      </c>
      <c r="P55" s="206">
        <v>472</v>
      </c>
      <c r="Q55" s="252">
        <f t="shared" si="4"/>
        <v>3476</v>
      </c>
      <c r="R55" s="206">
        <v>120000</v>
      </c>
      <c r="S55" s="253">
        <f t="shared" si="5"/>
        <v>4800000</v>
      </c>
      <c r="T55" s="253">
        <f t="shared" si="5"/>
        <v>96840000</v>
      </c>
      <c r="U55" s="253">
        <f t="shared" si="5"/>
        <v>129480000</v>
      </c>
      <c r="V55" s="253">
        <f t="shared" si="5"/>
        <v>129360000</v>
      </c>
      <c r="W55" s="253">
        <f t="shared" si="5"/>
        <v>56640000</v>
      </c>
      <c r="X55" s="252">
        <f t="shared" si="6"/>
        <v>417120000</v>
      </c>
      <c r="Y55" s="250" t="s">
        <v>671</v>
      </c>
      <c r="Z55" s="255" t="str">
        <f>IF(Y55&gt;0,INDEX([7]KPI!$B$2:$B$63, MATCH(Y55,[7]KPI!$A$2:$A$67, 0)),"Enter KPI Reference No. to the left")</f>
        <v>Demanded technologies identified through value-chain analysis and transferred to MSEs (number)</v>
      </c>
      <c r="AA55" s="257" t="s">
        <v>1032</v>
      </c>
      <c r="AB55" s="137" t="s">
        <v>3388</v>
      </c>
      <c r="AC55" s="137" t="s">
        <v>989</v>
      </c>
    </row>
    <row r="56" spans="1:29" ht="60" x14ac:dyDescent="0.2">
      <c r="A56" s="113">
        <v>54</v>
      </c>
      <c r="B56" s="260">
        <v>5</v>
      </c>
      <c r="C56" s="130" t="str">
        <f>IF(COUNTIF(Components!$E$4:$E$989,B56)&gt;0,INDEX(Components!$G$4:$G$989, MATCH(B56,Components!$E$4:$E$989, 0)),"Enter valid code to the left")</f>
        <v>Technical and Vocational Education and Training (TVET)</v>
      </c>
      <c r="D56" s="260">
        <v>3</v>
      </c>
      <c r="E56" s="130" t="str">
        <f t="array" ref="E56">IF(COUNTIFS(Components!$F$4:$F$989,D56,Components!$B$4:$B$989,B56)&gt;0,INDEX(Components!$G$4:$G$989, MATCH(B56&amp;D56,Components!$B$4:$B$989&amp;Components!$F$4:$F$989,0),0),"Enter the component code on the left")</f>
        <v>industry extension and technology transfer services</v>
      </c>
      <c r="F56" s="129"/>
      <c r="G56" s="130" t="str">
        <f t="array" ref="G56">IF(COUNTIFS(Components!$H$4:$H$989,F56, Components!$C$4:$C$989,D56,Components!$B$4:$B$989,B56)&gt;0,INDEX(Components!$I$4:$I$989, MATCH(B56&amp;D56&amp;F56,Components!$B$4:$B$989&amp;Components!$C$4:$C$989&amp;Components!$H$4:$H$989,0),0),"")</f>
        <v/>
      </c>
      <c r="H56" s="237" t="s">
        <v>2652</v>
      </c>
      <c r="I56" s="237" t="s">
        <v>2825</v>
      </c>
      <c r="J56" s="237" t="s">
        <v>2655</v>
      </c>
      <c r="K56" s="237" t="s">
        <v>2654</v>
      </c>
      <c r="L56" s="206">
        <v>260</v>
      </c>
      <c r="M56" s="206">
        <v>392</v>
      </c>
      <c r="N56" s="206">
        <v>671</v>
      </c>
      <c r="O56" s="206">
        <v>859</v>
      </c>
      <c r="P56" s="206">
        <v>1092</v>
      </c>
      <c r="Q56" s="252">
        <f t="shared" si="4"/>
        <v>3274</v>
      </c>
      <c r="R56" s="206">
        <v>120000</v>
      </c>
      <c r="S56" s="253">
        <f t="shared" si="5"/>
        <v>31200000</v>
      </c>
      <c r="T56" s="253">
        <f t="shared" si="5"/>
        <v>47040000</v>
      </c>
      <c r="U56" s="253">
        <f t="shared" si="5"/>
        <v>80520000</v>
      </c>
      <c r="V56" s="253">
        <f t="shared" si="5"/>
        <v>103080000</v>
      </c>
      <c r="W56" s="253">
        <f t="shared" si="5"/>
        <v>131040000</v>
      </c>
      <c r="X56" s="252">
        <f t="shared" si="6"/>
        <v>392880000</v>
      </c>
      <c r="Y56" s="250" t="s">
        <v>671</v>
      </c>
      <c r="Z56" s="255" t="str">
        <f>IF(Y56&gt;0,INDEX([7]KPI!$B$2:$B$63, MATCH(Y56,[7]KPI!$A$2:$A$67, 0)),"Enter KPI Reference No. to the left")</f>
        <v>Demanded technologies identified through value-chain analysis and transferred to MSEs (number)</v>
      </c>
      <c r="AA56" s="257" t="s">
        <v>1032</v>
      </c>
      <c r="AB56" s="137" t="s">
        <v>3388</v>
      </c>
      <c r="AC56" s="137" t="s">
        <v>989</v>
      </c>
    </row>
    <row r="57" spans="1:29" ht="48" x14ac:dyDescent="0.2">
      <c r="A57" s="113">
        <v>55</v>
      </c>
      <c r="B57" s="260">
        <v>5</v>
      </c>
      <c r="C57" s="130" t="str">
        <f>IF(COUNTIF(Components!$E$4:$E$989,B57)&gt;0,INDEX(Components!$G$4:$G$989, MATCH(B57,Components!$E$4:$E$989, 0)),"Enter valid code to the left")</f>
        <v>Technical and Vocational Education and Training (TVET)</v>
      </c>
      <c r="D57" s="260"/>
      <c r="E57" s="130" t="str">
        <f t="array" ref="E57">IF(COUNTIFS(Components!$F$4:$F$989,D57,Components!$B$4:$B$989,B57)&gt;0,INDEX(Components!$G$4:$G$989, MATCH(B57&amp;D57,Components!$B$4:$B$989&amp;Components!$F$4:$F$989,0),0),"Enter the component code on the left")</f>
        <v>Enter the component code on the left</v>
      </c>
      <c r="F57" s="129"/>
      <c r="G57" s="130" t="str">
        <f t="array" ref="G57">IF(COUNTIFS(Components!$H$4:$H$989,F57, Components!$C$4:$C$989,D57,Components!$B$4:$B$989,B57)&gt;0,INDEX(Components!$I$4:$I$989, MATCH(B57&amp;D57&amp;F57,Components!$B$4:$B$989&amp;Components!$C$4:$C$989&amp;Components!$H$4:$H$989,0),0),"")</f>
        <v/>
      </c>
      <c r="H57" s="237" t="s">
        <v>2657</v>
      </c>
      <c r="I57" s="237" t="s">
        <v>2826</v>
      </c>
      <c r="J57" s="237" t="s">
        <v>2658</v>
      </c>
      <c r="K57" s="237" t="s">
        <v>2659</v>
      </c>
      <c r="L57" s="206"/>
      <c r="M57" s="206">
        <v>5</v>
      </c>
      <c r="N57" s="206">
        <v>5</v>
      </c>
      <c r="O57" s="206">
        <v>5</v>
      </c>
      <c r="P57" s="206">
        <v>5</v>
      </c>
      <c r="Q57" s="252">
        <f t="shared" si="4"/>
        <v>20</v>
      </c>
      <c r="R57" s="206">
        <v>5000000</v>
      </c>
      <c r="S57" s="253">
        <f t="shared" si="5"/>
        <v>0</v>
      </c>
      <c r="T57" s="253">
        <f t="shared" si="5"/>
        <v>25000000</v>
      </c>
      <c r="U57" s="253">
        <f t="shared" si="5"/>
        <v>25000000</v>
      </c>
      <c r="V57" s="253">
        <f t="shared" si="5"/>
        <v>25000000</v>
      </c>
      <c r="W57" s="253">
        <f t="shared" si="5"/>
        <v>25000000</v>
      </c>
      <c r="X57" s="252">
        <f t="shared" si="6"/>
        <v>100000000</v>
      </c>
      <c r="Y57" s="250"/>
      <c r="Z57" s="255"/>
      <c r="AA57" s="257"/>
      <c r="AB57" s="137"/>
      <c r="AC57" s="137"/>
    </row>
    <row r="58" spans="1:29" ht="60" x14ac:dyDescent="0.2">
      <c r="A58" s="113">
        <v>56</v>
      </c>
      <c r="B58" s="260">
        <v>5</v>
      </c>
      <c r="C58" s="130" t="str">
        <f>IF(COUNTIF(Components!$E$4:$E$989,B58)&gt;0,INDEX(Components!$G$4:$G$989, MATCH(B58,Components!$E$4:$E$989, 0)),"Enter valid code to the left")</f>
        <v>Technical and Vocational Education and Training (TVET)</v>
      </c>
      <c r="D58" s="260">
        <v>3</v>
      </c>
      <c r="E58" s="130" t="str">
        <f t="array" ref="E58">IF(COUNTIFS(Components!$F$4:$F$989,D58,Components!$B$4:$B$989,B58)&gt;0,INDEX(Components!$G$4:$G$989, MATCH(B58&amp;D58,Components!$B$4:$B$989&amp;Components!$F$4:$F$989,0),0),"Enter the component code on the left")</f>
        <v>industry extension and technology transfer services</v>
      </c>
      <c r="F58" s="129"/>
      <c r="G58" s="130" t="str">
        <f t="array" ref="G58">IF(COUNTIFS(Components!$H$4:$H$989,F58, Components!$C$4:$C$989,D58,Components!$B$4:$B$989,B58)&gt;0,INDEX(Components!$I$4:$I$989, MATCH(B58&amp;D58&amp;F58,Components!$B$4:$B$989&amp;Components!$C$4:$C$989&amp;Components!$H$4:$H$989,0),0),"")</f>
        <v/>
      </c>
      <c r="H58" s="237" t="s">
        <v>2661</v>
      </c>
      <c r="I58" s="237" t="s">
        <v>2827</v>
      </c>
      <c r="J58" s="239" t="s">
        <v>2662</v>
      </c>
      <c r="K58" s="237" t="s">
        <v>2663</v>
      </c>
      <c r="L58" s="206">
        <v>1400</v>
      </c>
      <c r="M58" s="206">
        <v>7820</v>
      </c>
      <c r="N58" s="206">
        <v>10540</v>
      </c>
      <c r="O58" s="206">
        <v>10530</v>
      </c>
      <c r="P58" s="206">
        <v>4470</v>
      </c>
      <c r="Q58" s="252">
        <f t="shared" si="4"/>
        <v>34760</v>
      </c>
      <c r="R58" s="206">
        <v>11500</v>
      </c>
      <c r="S58" s="253">
        <f t="shared" si="5"/>
        <v>16100000</v>
      </c>
      <c r="T58" s="253">
        <f t="shared" si="5"/>
        <v>89930000</v>
      </c>
      <c r="U58" s="253">
        <f t="shared" si="5"/>
        <v>121210000</v>
      </c>
      <c r="V58" s="253">
        <f t="shared" si="5"/>
        <v>121095000</v>
      </c>
      <c r="W58" s="253">
        <f t="shared" si="5"/>
        <v>51405000</v>
      </c>
      <c r="X58" s="252">
        <f t="shared" ref="X58:X87" si="7">S58+T58+U58+V58+W58</f>
        <v>399740000</v>
      </c>
      <c r="Y58" s="250" t="s">
        <v>671</v>
      </c>
      <c r="Z58" s="255" t="str">
        <f>IF(Y58&gt;0,INDEX([7]KPI!$B$2:$B$63, MATCH(Y58,[7]KPI!$A$2:$A$67, 0)),"Enter KPI Reference No. to the left")</f>
        <v>Demanded technologies identified through value-chain analysis and transferred to MSEs (number)</v>
      </c>
      <c r="AA58" s="257" t="s">
        <v>1032</v>
      </c>
      <c r="AB58" s="137" t="s">
        <v>3378</v>
      </c>
      <c r="AC58" s="137" t="s">
        <v>2656</v>
      </c>
    </row>
    <row r="59" spans="1:29" ht="48" x14ac:dyDescent="0.2">
      <c r="A59" s="113">
        <v>57</v>
      </c>
      <c r="B59" s="260">
        <v>5</v>
      </c>
      <c r="C59" s="130" t="str">
        <f>IF(COUNTIF(Components!$E$4:$E$989,B59)&gt;0,INDEX(Components!$G$4:$G$989, MATCH(B59,Components!$E$4:$E$989, 0)),"Enter valid code to the left")</f>
        <v>Technical and Vocational Education and Training (TVET)</v>
      </c>
      <c r="D59" s="260">
        <v>3</v>
      </c>
      <c r="E59" s="130" t="str">
        <f t="array" ref="E59">IF(COUNTIFS(Components!$F$4:$F$989,D59,Components!$B$4:$B$989,B59)&gt;0,INDEX(Components!$G$4:$G$989, MATCH(B59&amp;D59,Components!$B$4:$B$989&amp;Components!$F$4:$F$989,0),0),"Enter the component code on the left")</f>
        <v>industry extension and technology transfer services</v>
      </c>
      <c r="F59" s="129"/>
      <c r="G59" s="130" t="str">
        <f t="array" ref="G59">IF(COUNTIFS(Components!$H$4:$H$989,F59, Components!$C$4:$C$989,D59,Components!$B$4:$B$989,B59)&gt;0,INDEX(Components!$I$4:$I$989, MATCH(B59&amp;D59&amp;F59,Components!$B$4:$B$989&amp;Components!$C$4:$C$989&amp;Components!$H$4:$H$989,0),0),"")</f>
        <v/>
      </c>
      <c r="H59" s="237" t="s">
        <v>2665</v>
      </c>
      <c r="I59" s="237" t="s">
        <v>2828</v>
      </c>
      <c r="J59" s="237" t="s">
        <v>2666</v>
      </c>
      <c r="K59" s="237" t="s">
        <v>2667</v>
      </c>
      <c r="L59" s="206">
        <v>2</v>
      </c>
      <c r="M59" s="206">
        <v>7</v>
      </c>
      <c r="N59" s="206">
        <v>12</v>
      </c>
      <c r="O59" s="206">
        <v>12</v>
      </c>
      <c r="P59" s="206">
        <v>17</v>
      </c>
      <c r="Q59" s="252">
        <f t="shared" si="4"/>
        <v>50</v>
      </c>
      <c r="R59" s="206">
        <v>200610</v>
      </c>
      <c r="S59" s="253">
        <f t="shared" si="5"/>
        <v>401220</v>
      </c>
      <c r="T59" s="253">
        <f t="shared" si="5"/>
        <v>1404270</v>
      </c>
      <c r="U59" s="253">
        <f t="shared" si="5"/>
        <v>2407320</v>
      </c>
      <c r="V59" s="253">
        <f t="shared" si="5"/>
        <v>2407320</v>
      </c>
      <c r="W59" s="253">
        <f t="shared" si="5"/>
        <v>3410370</v>
      </c>
      <c r="X59" s="252">
        <f t="shared" si="7"/>
        <v>10030500</v>
      </c>
      <c r="Y59" s="250"/>
      <c r="Z59" s="255" t="s">
        <v>2527</v>
      </c>
      <c r="AA59" s="257" t="s">
        <v>1032</v>
      </c>
      <c r="AB59" s="137" t="s">
        <v>3379</v>
      </c>
      <c r="AC59" s="137" t="s">
        <v>2660</v>
      </c>
    </row>
    <row r="60" spans="1:29" ht="48" x14ac:dyDescent="0.2">
      <c r="A60" s="113">
        <v>58</v>
      </c>
      <c r="B60" s="260">
        <v>5</v>
      </c>
      <c r="C60" s="130" t="str">
        <f>IF(COUNTIF(Components!$E$4:$E$989,B60)&gt;0,INDEX(Components!$G$4:$G$989, MATCH(B60,Components!$E$4:$E$989, 0)),"Enter valid code to the left")</f>
        <v>Technical and Vocational Education and Training (TVET)</v>
      </c>
      <c r="D60" s="260">
        <v>3</v>
      </c>
      <c r="E60" s="130" t="str">
        <f t="array" ref="E60">IF(COUNTIFS(Components!$F$4:$F$989,D60,Components!$B$4:$B$989,B60)&gt;0,INDEX(Components!$G$4:$G$989, MATCH(B60&amp;D60,Components!$B$4:$B$989&amp;Components!$F$4:$F$989,0),0),"Enter the component code on the left")</f>
        <v>industry extension and technology transfer services</v>
      </c>
      <c r="F60" s="129"/>
      <c r="G60" s="130" t="str">
        <f t="array" ref="G60">IF(COUNTIFS(Components!$H$4:$H$989,F60, Components!$C$4:$C$989,D60,Components!$B$4:$B$989,B60)&gt;0,INDEX(Components!$I$4:$I$989, MATCH(B60&amp;D60&amp;F60,Components!$B$4:$B$989&amp;Components!$C$4:$C$989&amp;Components!$H$4:$H$989,0),0),"")</f>
        <v/>
      </c>
      <c r="H60" s="237" t="s">
        <v>2669</v>
      </c>
      <c r="I60" s="237" t="s">
        <v>2829</v>
      </c>
      <c r="J60" s="237" t="s">
        <v>2670</v>
      </c>
      <c r="K60" s="237" t="s">
        <v>2671</v>
      </c>
      <c r="L60" s="217">
        <v>117932</v>
      </c>
      <c r="M60" s="217">
        <v>199518</v>
      </c>
      <c r="N60" s="217">
        <v>253799</v>
      </c>
      <c r="O60" s="217">
        <v>415358</v>
      </c>
      <c r="P60" s="217">
        <v>641728</v>
      </c>
      <c r="Q60" s="252">
        <f t="shared" si="4"/>
        <v>1628335</v>
      </c>
      <c r="R60" s="206">
        <v>300</v>
      </c>
      <c r="S60" s="253">
        <f t="shared" si="5"/>
        <v>35379600</v>
      </c>
      <c r="T60" s="253">
        <f t="shared" si="5"/>
        <v>59855400</v>
      </c>
      <c r="U60" s="253">
        <f t="shared" si="5"/>
        <v>76139700</v>
      </c>
      <c r="V60" s="253">
        <f t="shared" si="5"/>
        <v>124607400</v>
      </c>
      <c r="W60" s="253">
        <f t="shared" si="5"/>
        <v>192518400</v>
      </c>
      <c r="X60" s="252">
        <f t="shared" si="7"/>
        <v>488500500</v>
      </c>
      <c r="Y60" s="250" t="s">
        <v>641</v>
      </c>
      <c r="Z60" s="255" t="str">
        <f>IF(Y60&gt;0,INDEX([7]KPI!$B$2:$B$63, MATCH(Y60,[7]KPI!$A$2:$A$67, 0)),"Enter KPI Reference No. to the left")</f>
        <v>MSEs supported through industry extension services (number)</v>
      </c>
      <c r="AA60" s="257" t="s">
        <v>1032</v>
      </c>
      <c r="AB60" s="137" t="s">
        <v>3378</v>
      </c>
      <c r="AC60" s="137" t="s">
        <v>2664</v>
      </c>
    </row>
    <row r="61" spans="1:29" ht="48" x14ac:dyDescent="0.2">
      <c r="A61" s="113">
        <v>59</v>
      </c>
      <c r="B61" s="260">
        <v>5</v>
      </c>
      <c r="C61" s="130" t="str">
        <f>IF(COUNTIF(Components!$E$4:$E$989,B61)&gt;0,INDEX(Components!$G$4:$G$989, MATCH(B61,Components!$E$4:$E$989, 0)),"Enter valid code to the left")</f>
        <v>Technical and Vocational Education and Training (TVET)</v>
      </c>
      <c r="D61" s="260">
        <v>3</v>
      </c>
      <c r="E61" s="130" t="str">
        <f t="array" ref="E61">IF(COUNTIFS(Components!$F$4:$F$989,D61,Components!$B$4:$B$989,B61)&gt;0,INDEX(Components!$G$4:$G$989, MATCH(B61&amp;D61,Components!$B$4:$B$989&amp;Components!$F$4:$F$989,0),0),"Enter the component code on the left")</f>
        <v>industry extension and technology transfer services</v>
      </c>
      <c r="F61" s="129"/>
      <c r="G61" s="130" t="str">
        <f t="array" ref="G61">IF(COUNTIFS(Components!$H$4:$H$989,F61, Components!$C$4:$C$989,D61,Components!$B$4:$B$989,B61)&gt;0,INDEX(Components!$I$4:$I$989, MATCH(B61&amp;D61&amp;F61,Components!$B$4:$B$989&amp;Components!$C$4:$C$989&amp;Components!$H$4:$H$989,0),0),"")</f>
        <v/>
      </c>
      <c r="H61" s="237" t="s">
        <v>2669</v>
      </c>
      <c r="I61" s="237" t="s">
        <v>2830</v>
      </c>
      <c r="J61" s="237" t="s">
        <v>2673</v>
      </c>
      <c r="K61" s="237" t="s">
        <v>2674</v>
      </c>
      <c r="L61" s="206">
        <v>1</v>
      </c>
      <c r="M61" s="206">
        <v>2</v>
      </c>
      <c r="N61" s="206">
        <v>2</v>
      </c>
      <c r="O61" s="206">
        <v>2</v>
      </c>
      <c r="P61" s="206">
        <v>3</v>
      </c>
      <c r="Q61" s="252">
        <f t="shared" si="4"/>
        <v>10</v>
      </c>
      <c r="R61" s="206">
        <v>10660</v>
      </c>
      <c r="S61" s="253">
        <f t="shared" si="5"/>
        <v>10660</v>
      </c>
      <c r="T61" s="253">
        <f t="shared" si="5"/>
        <v>21320</v>
      </c>
      <c r="U61" s="253">
        <f t="shared" si="5"/>
        <v>21320</v>
      </c>
      <c r="V61" s="253">
        <f t="shared" si="5"/>
        <v>21320</v>
      </c>
      <c r="W61" s="253">
        <f t="shared" si="5"/>
        <v>31980</v>
      </c>
      <c r="X61" s="252">
        <f t="shared" si="7"/>
        <v>106600</v>
      </c>
      <c r="Y61" s="250" t="s">
        <v>641</v>
      </c>
      <c r="Z61" s="255" t="str">
        <f>IF(Y61&gt;0,INDEX([7]KPI!$B$2:$B$63, MATCH(Y61,[7]KPI!$A$2:$A$67, 0)),"Enter KPI Reference No. to the left")</f>
        <v>MSEs supported through industry extension services (number)</v>
      </c>
      <c r="AA61" s="257" t="s">
        <v>1032</v>
      </c>
      <c r="AB61" s="137" t="s">
        <v>3378</v>
      </c>
      <c r="AC61" s="137" t="s">
        <v>2668</v>
      </c>
    </row>
    <row r="62" spans="1:29" ht="48" x14ac:dyDescent="0.2">
      <c r="A62" s="113">
        <v>60</v>
      </c>
      <c r="B62" s="260">
        <v>5</v>
      </c>
      <c r="C62" s="130" t="str">
        <f>IF(COUNTIF(Components!$E$4:$E$989,B62)&gt;0,INDEX(Components!$G$4:$G$989, MATCH(B62,Components!$E$4:$E$989, 0)),"Enter valid code to the left")</f>
        <v>Technical and Vocational Education and Training (TVET)</v>
      </c>
      <c r="D62" s="260">
        <v>3</v>
      </c>
      <c r="E62" s="130" t="str">
        <f t="array" ref="E62">IF(COUNTIFS(Components!$F$4:$F$989,D62,Components!$B$4:$B$989,B62)&gt;0,INDEX(Components!$G$4:$G$989, MATCH(B62&amp;D62,Components!$B$4:$B$989&amp;Components!$F$4:$F$989,0),0),"Enter the component code on the left")</f>
        <v>industry extension and technology transfer services</v>
      </c>
      <c r="F62" s="129"/>
      <c r="G62" s="130" t="str">
        <f t="array" ref="G62">IF(COUNTIFS(Components!$H$4:$H$989,F62, Components!$C$4:$C$989,D62,Components!$B$4:$B$989,B62)&gt;0,INDEX(Components!$I$4:$I$989, MATCH(B62&amp;D62&amp;F62,Components!$B$4:$B$989&amp;Components!$C$4:$C$989&amp;Components!$H$4:$H$989,0),0),"")</f>
        <v/>
      </c>
      <c r="H62" s="237" t="s">
        <v>2675</v>
      </c>
      <c r="I62" s="237" t="s">
        <v>2831</v>
      </c>
      <c r="J62" s="237" t="s">
        <v>2676</v>
      </c>
      <c r="K62" s="237" t="s">
        <v>2677</v>
      </c>
      <c r="L62" s="217">
        <v>2252</v>
      </c>
      <c r="M62" s="217">
        <v>6755</v>
      </c>
      <c r="N62" s="217">
        <v>10007</v>
      </c>
      <c r="O62" s="217">
        <v>13259</v>
      </c>
      <c r="P62" s="217">
        <v>16512</v>
      </c>
      <c r="Q62" s="252">
        <f t="shared" si="4"/>
        <v>48785</v>
      </c>
      <c r="R62" s="206">
        <v>6240</v>
      </c>
      <c r="S62" s="253">
        <f t="shared" si="5"/>
        <v>14052480</v>
      </c>
      <c r="T62" s="253">
        <f t="shared" si="5"/>
        <v>42151200</v>
      </c>
      <c r="U62" s="253">
        <f t="shared" si="5"/>
        <v>62443680</v>
      </c>
      <c r="V62" s="253">
        <f t="shared" si="5"/>
        <v>82736160</v>
      </c>
      <c r="W62" s="253">
        <f t="shared" si="5"/>
        <v>103034880</v>
      </c>
      <c r="X62" s="252">
        <f t="shared" si="7"/>
        <v>304418400</v>
      </c>
      <c r="Y62" s="250"/>
      <c r="Z62" s="255" t="s">
        <v>2493</v>
      </c>
      <c r="AA62" s="257" t="s">
        <v>1032</v>
      </c>
      <c r="AB62" s="137" t="s">
        <v>3382</v>
      </c>
      <c r="AC62" s="137" t="s">
        <v>2672</v>
      </c>
    </row>
    <row r="63" spans="1:29" ht="48" x14ac:dyDescent="0.2">
      <c r="A63" s="113">
        <v>61</v>
      </c>
      <c r="B63" s="260">
        <v>5</v>
      </c>
      <c r="C63" s="130" t="str">
        <f>IF(COUNTIF(Components!$E$4:$E$989,B63)&gt;0,INDEX(Components!$G$4:$G$989, MATCH(B63,Components!$E$4:$E$989, 0)),"Enter valid code to the left")</f>
        <v>Technical and Vocational Education and Training (TVET)</v>
      </c>
      <c r="D63" s="260">
        <v>3</v>
      </c>
      <c r="E63" s="130" t="str">
        <f t="array" ref="E63">IF(COUNTIFS(Components!$F$4:$F$989,D63,Components!$B$4:$B$989,B63)&gt;0,INDEX(Components!$G$4:$G$989, MATCH(B63&amp;D63,Components!$B$4:$B$989&amp;Components!$F$4:$F$989,0),0),"Enter the component code on the left")</f>
        <v>industry extension and technology transfer services</v>
      </c>
      <c r="F63" s="129"/>
      <c r="G63" s="130" t="str">
        <f t="array" ref="G63">IF(COUNTIFS(Components!$H$4:$H$989,F63, Components!$C$4:$C$989,D63,Components!$B$4:$B$989,B63)&gt;0,INDEX(Components!$I$4:$I$989, MATCH(B63&amp;D63&amp;F63,Components!$B$4:$B$989&amp;Components!$C$4:$C$989&amp;Components!$H$4:$H$989,0),0),"")</f>
        <v/>
      </c>
      <c r="H63" s="237" t="s">
        <v>2679</v>
      </c>
      <c r="I63" s="237" t="s">
        <v>2832</v>
      </c>
      <c r="J63" s="237" t="s">
        <v>2680</v>
      </c>
      <c r="K63" s="237" t="s">
        <v>2677</v>
      </c>
      <c r="L63" s="217">
        <v>2252</v>
      </c>
      <c r="M63" s="217">
        <v>6755</v>
      </c>
      <c r="N63" s="217">
        <v>10007</v>
      </c>
      <c r="O63" s="217">
        <v>13259</v>
      </c>
      <c r="P63" s="217">
        <v>16512</v>
      </c>
      <c r="Q63" s="252">
        <f t="shared" si="4"/>
        <v>48785</v>
      </c>
      <c r="R63" s="206">
        <v>6240</v>
      </c>
      <c r="S63" s="253">
        <f t="shared" si="5"/>
        <v>14052480</v>
      </c>
      <c r="T63" s="253">
        <f t="shared" si="5"/>
        <v>42151200</v>
      </c>
      <c r="U63" s="253">
        <f t="shared" si="5"/>
        <v>62443680</v>
      </c>
      <c r="V63" s="253">
        <f t="shared" si="5"/>
        <v>82736160</v>
      </c>
      <c r="W63" s="253">
        <f t="shared" si="5"/>
        <v>103034880</v>
      </c>
      <c r="X63" s="252">
        <f t="shared" si="7"/>
        <v>304418400</v>
      </c>
      <c r="Y63" s="250"/>
      <c r="Z63" s="255" t="s">
        <v>2493</v>
      </c>
      <c r="AA63" s="257" t="s">
        <v>1032</v>
      </c>
      <c r="AB63" s="137" t="s">
        <v>3383</v>
      </c>
      <c r="AC63" s="137" t="s">
        <v>989</v>
      </c>
    </row>
    <row r="64" spans="1:29" ht="48" x14ac:dyDescent="0.2">
      <c r="A64" s="113">
        <v>62</v>
      </c>
      <c r="B64" s="260">
        <v>5</v>
      </c>
      <c r="C64" s="130" t="str">
        <f>IF(COUNTIF(Components!$E$4:$E$989,B64)&gt;0,INDEX(Components!$G$4:$G$989, MATCH(B64,Components!$E$4:$E$989, 0)),"Enter valid code to the left")</f>
        <v>Technical and Vocational Education and Training (TVET)</v>
      </c>
      <c r="D64" s="260">
        <v>3</v>
      </c>
      <c r="E64" s="130" t="str">
        <f t="array" ref="E64">IF(COUNTIFS(Components!$F$4:$F$989,D64,Components!$B$4:$B$989,B64)&gt;0,INDEX(Components!$G$4:$G$989, MATCH(B64&amp;D64,Components!$B$4:$B$989&amp;Components!$F$4:$F$989,0),0),"Enter the component code on the left")</f>
        <v>industry extension and technology transfer services</v>
      </c>
      <c r="F64" s="129"/>
      <c r="G64" s="130" t="str">
        <f t="array" ref="G64">IF(COUNTIFS(Components!$H$4:$H$989,F64, Components!$C$4:$C$989,D64,Components!$B$4:$B$989,B64)&gt;0,INDEX(Components!$I$4:$I$989, MATCH(B64&amp;D64&amp;F64,Components!$B$4:$B$989&amp;Components!$C$4:$C$989&amp;Components!$H$4:$H$989,0),0),"")</f>
        <v/>
      </c>
      <c r="H64" s="237" t="s">
        <v>2682</v>
      </c>
      <c r="I64" s="237" t="s">
        <v>2833</v>
      </c>
      <c r="J64" s="237" t="s">
        <v>2683</v>
      </c>
      <c r="K64" s="237" t="s">
        <v>2684</v>
      </c>
      <c r="L64" s="206">
        <v>1</v>
      </c>
      <c r="M64" s="206">
        <v>8</v>
      </c>
      <c r="N64" s="206">
        <v>11</v>
      </c>
      <c r="O64" s="206">
        <v>11</v>
      </c>
      <c r="P64" s="206">
        <v>13</v>
      </c>
      <c r="Q64" s="252">
        <f t="shared" si="4"/>
        <v>44</v>
      </c>
      <c r="R64" s="206">
        <v>33180</v>
      </c>
      <c r="S64" s="253">
        <f t="shared" si="5"/>
        <v>33180</v>
      </c>
      <c r="T64" s="253">
        <f t="shared" si="5"/>
        <v>265440</v>
      </c>
      <c r="U64" s="253">
        <f t="shared" si="5"/>
        <v>364980</v>
      </c>
      <c r="V64" s="253">
        <f t="shared" si="5"/>
        <v>364980</v>
      </c>
      <c r="W64" s="253">
        <f t="shared" si="5"/>
        <v>431340</v>
      </c>
      <c r="X64" s="252">
        <f t="shared" si="7"/>
        <v>1459920</v>
      </c>
      <c r="Y64" s="250"/>
      <c r="Z64" s="255" t="s">
        <v>2527</v>
      </c>
      <c r="AA64" s="257" t="s">
        <v>1032</v>
      </c>
      <c r="AB64" s="137" t="s">
        <v>3384</v>
      </c>
      <c r="AC64" s="137" t="s">
        <v>2678</v>
      </c>
    </row>
    <row r="65" spans="1:29" ht="60" x14ac:dyDescent="0.2">
      <c r="A65" s="113">
        <v>63</v>
      </c>
      <c r="B65" s="260">
        <v>5</v>
      </c>
      <c r="C65" s="130" t="str">
        <f>IF(COUNTIF(Components!$E$4:$E$989,B65)&gt;0,INDEX(Components!$G$4:$G$989, MATCH(B65,Components!$E$4:$E$989, 0)),"Enter valid code to the left")</f>
        <v>Technical and Vocational Education and Training (TVET)</v>
      </c>
      <c r="D65" s="260">
        <v>3</v>
      </c>
      <c r="E65" s="130" t="str">
        <f t="array" ref="E65">IF(COUNTIFS(Components!$F$4:$F$989,D65,Components!$B$4:$B$989,B65)&gt;0,INDEX(Components!$G$4:$G$989, MATCH(B65&amp;D65,Components!$B$4:$B$989&amp;Components!$F$4:$F$989,0),0),"Enter the component code on the left")</f>
        <v>industry extension and technology transfer services</v>
      </c>
      <c r="F65" s="129"/>
      <c r="G65" s="130" t="str">
        <f t="array" ref="G65">IF(COUNTIFS(Components!$H$4:$H$989,F65, Components!$C$4:$C$989,D65,Components!$B$4:$B$989,B65)&gt;0,INDEX(Components!$I$4:$I$989, MATCH(B65&amp;D65&amp;F65,Components!$B$4:$B$989&amp;Components!$C$4:$C$989&amp;Components!$H$4:$H$989,0),0),"")</f>
        <v/>
      </c>
      <c r="H65" s="237" t="s">
        <v>2669</v>
      </c>
      <c r="I65" s="237" t="s">
        <v>2834</v>
      </c>
      <c r="J65" s="237" t="s">
        <v>2686</v>
      </c>
      <c r="K65" s="237" t="s">
        <v>2687</v>
      </c>
      <c r="L65" s="206"/>
      <c r="M65" s="206">
        <v>1</v>
      </c>
      <c r="N65" s="206">
        <v>1</v>
      </c>
      <c r="O65" s="206">
        <v>2</v>
      </c>
      <c r="P65" s="206">
        <v>2</v>
      </c>
      <c r="Q65" s="252">
        <f t="shared" si="4"/>
        <v>6</v>
      </c>
      <c r="R65" s="206">
        <v>7550</v>
      </c>
      <c r="S65" s="253">
        <f t="shared" si="5"/>
        <v>0</v>
      </c>
      <c r="T65" s="253">
        <f t="shared" si="5"/>
        <v>7550</v>
      </c>
      <c r="U65" s="253">
        <f t="shared" si="5"/>
        <v>7550</v>
      </c>
      <c r="V65" s="253">
        <f t="shared" si="5"/>
        <v>15100</v>
      </c>
      <c r="W65" s="253">
        <f t="shared" si="5"/>
        <v>15100</v>
      </c>
      <c r="X65" s="252">
        <f t="shared" si="7"/>
        <v>45300</v>
      </c>
      <c r="Y65" s="250" t="s">
        <v>641</v>
      </c>
      <c r="Z65" s="255" t="str">
        <f>IF(Y65&gt;0,INDEX([7]KPI!$B$2:$B$63, MATCH(Y65,[7]KPI!$A$2:$A$67, 0)),"Enter KPI Reference No. to the left")</f>
        <v>MSEs supported through industry extension services (number)</v>
      </c>
      <c r="AA65" s="257" t="s">
        <v>1032</v>
      </c>
      <c r="AB65" s="137" t="s">
        <v>3384</v>
      </c>
      <c r="AC65" s="137" t="s">
        <v>2681</v>
      </c>
    </row>
    <row r="66" spans="1:29" ht="48" x14ac:dyDescent="0.2">
      <c r="A66" s="113">
        <v>64</v>
      </c>
      <c r="B66" s="260">
        <v>5</v>
      </c>
      <c r="C66" s="130" t="str">
        <f>IF(COUNTIF(Components!$E$4:$E$989,B66)&gt;0,INDEX(Components!$G$4:$G$989, MATCH(B66,Components!$E$4:$E$989, 0)),"Enter valid code to the left")</f>
        <v>Technical and Vocational Education and Training (TVET)</v>
      </c>
      <c r="D66" s="260">
        <v>3</v>
      </c>
      <c r="E66" s="130" t="str">
        <f t="array" ref="E66">IF(COUNTIFS(Components!$F$4:$F$989,D66,Components!$B$4:$B$989,B66)&gt;0,INDEX(Components!$G$4:$G$989, MATCH(B66&amp;D66,Components!$B$4:$B$989&amp;Components!$F$4:$F$989,0),0),"Enter the component code on the left")</f>
        <v>industry extension and technology transfer services</v>
      </c>
      <c r="F66" s="129"/>
      <c r="G66" s="130" t="str">
        <f t="array" ref="G66">IF(COUNTIFS(Components!$H$4:$H$989,F66, Components!$C$4:$C$989,D66,Components!$B$4:$B$989,B66)&gt;0,INDEX(Components!$I$4:$I$989, MATCH(B66&amp;D66&amp;F66,Components!$B$4:$B$989&amp;Components!$C$4:$C$989&amp;Components!$H$4:$H$989,0),0),"")</f>
        <v/>
      </c>
      <c r="H66" s="237" t="s">
        <v>2688</v>
      </c>
      <c r="I66" s="237" t="s">
        <v>2835</v>
      </c>
      <c r="J66" s="237" t="s">
        <v>2689</v>
      </c>
      <c r="K66" s="237" t="s">
        <v>2690</v>
      </c>
      <c r="L66" s="217">
        <v>215026</v>
      </c>
      <c r="M66" s="217">
        <v>264008</v>
      </c>
      <c r="N66" s="217">
        <v>262834</v>
      </c>
      <c r="O66" s="217">
        <v>261523</v>
      </c>
      <c r="P66" s="217">
        <v>260062</v>
      </c>
      <c r="Q66" s="252">
        <f t="shared" si="4"/>
        <v>1263453</v>
      </c>
      <c r="R66" s="206">
        <v>750</v>
      </c>
      <c r="S66" s="253">
        <f t="shared" si="5"/>
        <v>161269500</v>
      </c>
      <c r="T66" s="253">
        <f t="shared" si="5"/>
        <v>198006000</v>
      </c>
      <c r="U66" s="253">
        <f t="shared" si="5"/>
        <v>197125500</v>
      </c>
      <c r="V66" s="253">
        <f t="shared" si="5"/>
        <v>196142250</v>
      </c>
      <c r="W66" s="253">
        <f t="shared" si="5"/>
        <v>195046500</v>
      </c>
      <c r="X66" s="252">
        <f t="shared" si="7"/>
        <v>947589750</v>
      </c>
      <c r="Y66" s="250" t="s">
        <v>641</v>
      </c>
      <c r="Z66" s="255" t="str">
        <f>IF(Y66&gt;0,INDEX([7]KPI!$B$2:$B$63, MATCH(Y66,[7]KPI!$A$2:$A$67, 0)),"Enter KPI Reference No. to the left")</f>
        <v>MSEs supported through industry extension services (number)</v>
      </c>
      <c r="AA66" s="257" t="s">
        <v>1032</v>
      </c>
      <c r="AB66" s="137" t="s">
        <v>3385</v>
      </c>
      <c r="AC66" s="137" t="s">
        <v>2685</v>
      </c>
    </row>
    <row r="67" spans="1:29" ht="48" x14ac:dyDescent="0.2">
      <c r="A67" s="113">
        <v>65</v>
      </c>
      <c r="B67" s="260">
        <v>5</v>
      </c>
      <c r="C67" s="130" t="str">
        <f>IF(COUNTIF(Components!$E$4:$E$989,B67)&gt;0,INDEX(Components!$G$4:$G$989, MATCH(B67,Components!$E$4:$E$989, 0)),"Enter valid code to the left")</f>
        <v>Technical and Vocational Education and Training (TVET)</v>
      </c>
      <c r="D67" s="260">
        <v>3</v>
      </c>
      <c r="E67" s="130" t="str">
        <f t="array" ref="E67">IF(COUNTIFS(Components!$F$4:$F$989,D67,Components!$B$4:$B$989,B67)&gt;0,INDEX(Components!$G$4:$G$989, MATCH(B67&amp;D67,Components!$B$4:$B$989&amp;Components!$F$4:$F$989,0),0),"Enter the component code on the left")</f>
        <v>industry extension and technology transfer services</v>
      </c>
      <c r="F67" s="129"/>
      <c r="G67" s="130" t="str">
        <f t="array" ref="G67">IF(COUNTIFS(Components!$H$4:$H$989,F67, Components!$C$4:$C$989,D67,Components!$B$4:$B$989,B67)&gt;0,INDEX(Components!$I$4:$I$989, MATCH(B67&amp;D67&amp;F67,Components!$B$4:$B$989&amp;Components!$C$4:$C$989&amp;Components!$H$4:$H$989,0),0),"")</f>
        <v/>
      </c>
      <c r="H67" s="237" t="s">
        <v>2691</v>
      </c>
      <c r="I67" s="237" t="s">
        <v>2836</v>
      </c>
      <c r="J67" s="237" t="s">
        <v>2692</v>
      </c>
      <c r="K67" s="237" t="s">
        <v>2693</v>
      </c>
      <c r="L67" s="217">
        <v>100403</v>
      </c>
      <c r="M67" s="217">
        <v>140395</v>
      </c>
      <c r="N67" s="217">
        <v>181472</v>
      </c>
      <c r="O67" s="217">
        <v>243536</v>
      </c>
      <c r="P67" s="217">
        <v>333050</v>
      </c>
      <c r="Q67" s="252">
        <f t="shared" si="4"/>
        <v>998856</v>
      </c>
      <c r="R67" s="206">
        <v>600</v>
      </c>
      <c r="S67" s="253">
        <f t="shared" si="5"/>
        <v>60241800</v>
      </c>
      <c r="T67" s="253">
        <f t="shared" si="5"/>
        <v>84237000</v>
      </c>
      <c r="U67" s="253">
        <f t="shared" si="5"/>
        <v>108883200</v>
      </c>
      <c r="V67" s="253">
        <f t="shared" si="5"/>
        <v>146121600</v>
      </c>
      <c r="W67" s="253">
        <f t="shared" si="5"/>
        <v>199830000</v>
      </c>
      <c r="X67" s="252">
        <f t="shared" si="7"/>
        <v>599313600</v>
      </c>
      <c r="Y67" s="250" t="s">
        <v>641</v>
      </c>
      <c r="Z67" s="255" t="str">
        <f>IF(Y67&gt;0,INDEX([7]KPI!$B$2:$B$63, MATCH(Y67,[7]KPI!$A$2:$A$67, 0)),"Enter KPI Reference No. to the left")</f>
        <v>MSEs supported through industry extension services (number)</v>
      </c>
      <c r="AA67" s="257" t="s">
        <v>1032</v>
      </c>
      <c r="AB67" s="137" t="s">
        <v>3385</v>
      </c>
      <c r="AC67" s="137" t="s">
        <v>989</v>
      </c>
    </row>
    <row r="68" spans="1:29" ht="48" x14ac:dyDescent="0.2">
      <c r="A68" s="113">
        <v>66</v>
      </c>
      <c r="B68" s="260">
        <v>5</v>
      </c>
      <c r="C68" s="130" t="str">
        <f>IF(COUNTIF(Components!$E$4:$E$989,B68)&gt;0,INDEX(Components!$G$4:$G$989, MATCH(B68,Components!$E$4:$E$989, 0)),"Enter valid code to the left")</f>
        <v>Technical and Vocational Education and Training (TVET)</v>
      </c>
      <c r="D68" s="260">
        <v>3</v>
      </c>
      <c r="E68" s="130" t="str">
        <f t="array" ref="E68">IF(COUNTIFS(Components!$F$4:$F$989,D68,Components!$B$4:$B$989,B68)&gt;0,INDEX(Components!$G$4:$G$989, MATCH(B68&amp;D68,Components!$B$4:$B$989&amp;Components!$F$4:$F$989,0),0),"Enter the component code on the left")</f>
        <v>industry extension and technology transfer services</v>
      </c>
      <c r="F68" s="129"/>
      <c r="G68" s="130" t="str">
        <f t="array" ref="G68">IF(COUNTIFS(Components!$H$4:$H$989,F68, Components!$C$4:$C$989,D68,Components!$B$4:$B$989,B68)&gt;0,INDEX(Components!$I$4:$I$989, MATCH(B68&amp;D68&amp;F68,Components!$B$4:$B$989&amp;Components!$C$4:$C$989&amp;Components!$H$4:$H$989,0),0),"")</f>
        <v/>
      </c>
      <c r="H68" s="237" t="s">
        <v>2694</v>
      </c>
      <c r="I68" s="237" t="s">
        <v>2694</v>
      </c>
      <c r="J68" s="237" t="s">
        <v>2695</v>
      </c>
      <c r="K68" s="237" t="s">
        <v>2696</v>
      </c>
      <c r="L68" s="206"/>
      <c r="M68" s="206">
        <v>75</v>
      </c>
      <c r="N68" s="206">
        <v>200</v>
      </c>
      <c r="O68" s="206">
        <v>200</v>
      </c>
      <c r="P68" s="206">
        <v>200</v>
      </c>
      <c r="Q68" s="252">
        <f t="shared" si="4"/>
        <v>675</v>
      </c>
      <c r="R68" s="206">
        <v>6800</v>
      </c>
      <c r="S68" s="253">
        <f t="shared" si="5"/>
        <v>0</v>
      </c>
      <c r="T68" s="253">
        <f t="shared" si="5"/>
        <v>510000</v>
      </c>
      <c r="U68" s="253">
        <f t="shared" si="5"/>
        <v>1360000</v>
      </c>
      <c r="V68" s="253">
        <f t="shared" si="5"/>
        <v>1360000</v>
      </c>
      <c r="W68" s="253">
        <f t="shared" si="5"/>
        <v>1360000</v>
      </c>
      <c r="X68" s="252">
        <f t="shared" si="7"/>
        <v>4590000</v>
      </c>
      <c r="Y68" s="250"/>
      <c r="Z68" s="255" t="s">
        <v>2493</v>
      </c>
      <c r="AA68" s="257" t="s">
        <v>1032</v>
      </c>
      <c r="AB68" s="137" t="s">
        <v>3385</v>
      </c>
      <c r="AC68" s="137" t="s">
        <v>2637</v>
      </c>
    </row>
    <row r="69" spans="1:29" ht="48" x14ac:dyDescent="0.2">
      <c r="A69" s="113">
        <v>67</v>
      </c>
      <c r="B69" s="260">
        <v>5</v>
      </c>
      <c r="C69" s="130" t="str">
        <f>IF(COUNTIF(Components!$E$4:$E$989,B69)&gt;0,INDEX(Components!$G$4:$G$989, MATCH(B69,Components!$E$4:$E$989, 0)),"Enter valid code to the left")</f>
        <v>Technical and Vocational Education and Training (TVET)</v>
      </c>
      <c r="D69" s="260">
        <v>3</v>
      </c>
      <c r="E69" s="130" t="str">
        <f t="array" ref="E69">IF(COUNTIFS(Components!$F$4:$F$989,D69,Components!$B$4:$B$989,B69)&gt;0,INDEX(Components!$G$4:$G$989, MATCH(B69&amp;D69,Components!$B$4:$B$989&amp;Components!$F$4:$F$989,0),0),"Enter the component code on the left")</f>
        <v>industry extension and technology transfer services</v>
      </c>
      <c r="F69" s="129"/>
      <c r="G69" s="130" t="str">
        <f t="array" ref="G69">IF(COUNTIFS(Components!$H$4:$H$989,F69, Components!$C$4:$C$989,D69,Components!$B$4:$B$989,B69)&gt;0,INDEX(Components!$I$4:$I$989, MATCH(B69&amp;D69&amp;F69,Components!$B$4:$B$989&amp;Components!$C$4:$C$989&amp;Components!$H$4:$H$989,0),0),"")</f>
        <v/>
      </c>
      <c r="H69" s="237" t="s">
        <v>2699</v>
      </c>
      <c r="I69" s="237" t="s">
        <v>2837</v>
      </c>
      <c r="J69" s="237" t="s">
        <v>2700</v>
      </c>
      <c r="K69" s="237" t="s">
        <v>2534</v>
      </c>
      <c r="L69" s="230"/>
      <c r="M69" s="227"/>
      <c r="N69" s="227"/>
      <c r="O69" s="206">
        <v>1</v>
      </c>
      <c r="P69" s="206"/>
      <c r="Q69" s="252">
        <f t="shared" si="4"/>
        <v>1</v>
      </c>
      <c r="R69" s="206">
        <v>1000000</v>
      </c>
      <c r="S69" s="253">
        <f t="shared" si="5"/>
        <v>0</v>
      </c>
      <c r="T69" s="253">
        <f t="shared" si="5"/>
        <v>0</v>
      </c>
      <c r="U69" s="253">
        <f t="shared" si="5"/>
        <v>0</v>
      </c>
      <c r="V69" s="253">
        <f t="shared" si="5"/>
        <v>1000000</v>
      </c>
      <c r="W69" s="253">
        <f t="shared" si="5"/>
        <v>0</v>
      </c>
      <c r="X69" s="252">
        <f t="shared" si="7"/>
        <v>1000000</v>
      </c>
      <c r="Y69" s="250"/>
      <c r="Z69" s="255" t="s">
        <v>2493</v>
      </c>
      <c r="AA69" s="257" t="s">
        <v>1032</v>
      </c>
      <c r="AB69" s="137" t="s">
        <v>3385</v>
      </c>
      <c r="AC69" s="137" t="s">
        <v>2664</v>
      </c>
    </row>
    <row r="70" spans="1:29" ht="48" x14ac:dyDescent="0.2">
      <c r="A70" s="113">
        <v>68</v>
      </c>
      <c r="B70" s="260">
        <v>5</v>
      </c>
      <c r="C70" s="130" t="str">
        <f>IF(COUNTIF(Components!$E$4:$E$989,B70)&gt;0,INDEX(Components!$G$4:$G$989, MATCH(B70,Components!$E$4:$E$989, 0)),"Enter valid code to the left")</f>
        <v>Technical and Vocational Education and Training (TVET)</v>
      </c>
      <c r="D70" s="260">
        <v>4</v>
      </c>
      <c r="E70" s="130" t="str">
        <f t="array" ref="E70">IF(COUNTIFS(Components!$F$4:$F$989,D70,Components!$B$4:$B$989,B70)&gt;0,INDEX(Components!$G$4:$G$989, MATCH(B70&amp;D70,Components!$B$4:$B$989&amp;Components!$F$4:$F$989,0),0),"Enter the component code on the left")</f>
        <v>welding capacity building for increased productivity and quality in manufacturing</v>
      </c>
      <c r="F70" s="129"/>
      <c r="G70" s="130" t="str">
        <f t="array" ref="G70">IF(COUNTIFS(Components!$H$4:$H$989,F70, Components!$C$4:$C$989,D70,Components!$B$4:$B$989,B70)&gt;0,INDEX(Components!$I$4:$I$989, MATCH(B70&amp;D70&amp;F70,Components!$B$4:$B$989&amp;Components!$C$4:$C$989&amp;Components!$H$4:$H$989,0),0),"")</f>
        <v/>
      </c>
      <c r="H70" s="237" t="s">
        <v>2702</v>
      </c>
      <c r="I70" s="237" t="s">
        <v>2838</v>
      </c>
      <c r="J70" s="237" t="s">
        <v>2703</v>
      </c>
      <c r="K70" s="237" t="s">
        <v>2704</v>
      </c>
      <c r="L70" s="206">
        <v>42</v>
      </c>
      <c r="M70" s="206">
        <v>62</v>
      </c>
      <c r="N70" s="206">
        <v>77</v>
      </c>
      <c r="O70" s="206">
        <v>87</v>
      </c>
      <c r="P70" s="206">
        <v>92</v>
      </c>
      <c r="Q70" s="252">
        <v>90</v>
      </c>
      <c r="R70" s="206">
        <v>15000</v>
      </c>
      <c r="S70" s="253">
        <f t="shared" si="5"/>
        <v>630000</v>
      </c>
      <c r="T70" s="253">
        <f t="shared" si="5"/>
        <v>930000</v>
      </c>
      <c r="U70" s="253">
        <f t="shared" si="5"/>
        <v>1155000</v>
      </c>
      <c r="V70" s="253">
        <f t="shared" si="5"/>
        <v>1305000</v>
      </c>
      <c r="W70" s="253">
        <f t="shared" si="5"/>
        <v>1380000</v>
      </c>
      <c r="X70" s="252">
        <f t="shared" si="7"/>
        <v>5400000</v>
      </c>
      <c r="Y70" s="250"/>
      <c r="Z70" s="255" t="s">
        <v>2493</v>
      </c>
      <c r="AA70" s="257" t="s">
        <v>1032</v>
      </c>
      <c r="AB70" s="137" t="s">
        <v>3385</v>
      </c>
      <c r="AC70" s="137" t="s">
        <v>2698</v>
      </c>
    </row>
    <row r="71" spans="1:29" ht="60" x14ac:dyDescent="0.2">
      <c r="A71" s="113">
        <v>69</v>
      </c>
      <c r="B71" s="260">
        <v>5</v>
      </c>
      <c r="C71" s="130" t="str">
        <f>IF(COUNTIF(Components!$E$4:$E$989,B71)&gt;0,INDEX(Components!$G$4:$G$989, MATCH(B71,Components!$E$4:$E$989, 0)),"Enter valid code to the left")</f>
        <v>Technical and Vocational Education and Training (TVET)</v>
      </c>
      <c r="D71" s="260">
        <v>4</v>
      </c>
      <c r="E71" s="130" t="str">
        <f t="array" ref="E71">IF(COUNTIFS(Components!$F$4:$F$989,D71,Components!$B$4:$B$989,B71)&gt;0,INDEX(Components!$G$4:$G$989, MATCH(B71&amp;D71,Components!$B$4:$B$989&amp;Components!$F$4:$F$989,0),0),"Enter the component code on the left")</f>
        <v>welding capacity building for increased productivity and quality in manufacturing</v>
      </c>
      <c r="F71" s="129"/>
      <c r="G71" s="130" t="str">
        <f t="array" ref="G71">IF(COUNTIFS(Components!$H$4:$H$989,F71, Components!$C$4:$C$989,D71,Components!$B$4:$B$989,B71)&gt;0,INDEX(Components!$I$4:$I$989, MATCH(B71&amp;D71&amp;F71,Components!$B$4:$B$989&amp;Components!$C$4:$C$989&amp;Components!$H$4:$H$989,0),0),"")</f>
        <v/>
      </c>
      <c r="H71" s="237" t="s">
        <v>2706</v>
      </c>
      <c r="I71" s="237" t="s">
        <v>2839</v>
      </c>
      <c r="J71" s="237" t="s">
        <v>2707</v>
      </c>
      <c r="K71" s="237" t="s">
        <v>2708</v>
      </c>
      <c r="L71" s="206">
        <v>0</v>
      </c>
      <c r="M71" s="206">
        <v>2</v>
      </c>
      <c r="N71" s="206">
        <v>0</v>
      </c>
      <c r="O71" s="206">
        <v>2</v>
      </c>
      <c r="P71" s="206">
        <v>0</v>
      </c>
      <c r="Q71" s="252">
        <f t="shared" ref="Q71:Q84" si="8">L71+M71+N71+O71+P71</f>
        <v>4</v>
      </c>
      <c r="R71" s="206">
        <v>475860</v>
      </c>
      <c r="S71" s="253">
        <f t="shared" si="5"/>
        <v>0</v>
      </c>
      <c r="T71" s="253">
        <f t="shared" si="5"/>
        <v>951720</v>
      </c>
      <c r="U71" s="253">
        <f t="shared" si="5"/>
        <v>0</v>
      </c>
      <c r="V71" s="253">
        <f t="shared" si="5"/>
        <v>951720</v>
      </c>
      <c r="W71" s="253">
        <f t="shared" si="5"/>
        <v>0</v>
      </c>
      <c r="X71" s="252">
        <f t="shared" si="7"/>
        <v>1903440</v>
      </c>
      <c r="Y71" s="250"/>
      <c r="Z71" s="255" t="s">
        <v>2493</v>
      </c>
      <c r="AA71" s="257" t="s">
        <v>1032</v>
      </c>
      <c r="AB71" s="137" t="s">
        <v>2697</v>
      </c>
      <c r="AC71" s="137" t="s">
        <v>2701</v>
      </c>
    </row>
    <row r="72" spans="1:29" ht="60" x14ac:dyDescent="0.2">
      <c r="A72" s="113">
        <v>70</v>
      </c>
      <c r="B72" s="260">
        <v>5</v>
      </c>
      <c r="C72" s="130" t="str">
        <f>IF(COUNTIF(Components!$E$4:$E$989,B72)&gt;0,INDEX(Components!$G$4:$G$989, MATCH(B72,Components!$E$4:$E$989, 0)),"Enter valid code to the left")</f>
        <v>Technical and Vocational Education and Training (TVET)</v>
      </c>
      <c r="D72" s="260">
        <v>4</v>
      </c>
      <c r="E72" s="130" t="str">
        <f t="array" ref="E72">IF(COUNTIFS(Components!$F$4:$F$989,D72,Components!$B$4:$B$989,B72)&gt;0,INDEX(Components!$G$4:$G$989, MATCH(B72&amp;D72,Components!$B$4:$B$989&amp;Components!$F$4:$F$989,0),0),"Enter the component code on the left")</f>
        <v>welding capacity building for increased productivity and quality in manufacturing</v>
      </c>
      <c r="F72" s="129"/>
      <c r="G72" s="130" t="str">
        <f t="array" ref="G72">IF(COUNTIFS(Components!$H$4:$H$989,F72, Components!$C$4:$C$989,D72,Components!$B$4:$B$989,B72)&gt;0,INDEX(Components!$I$4:$I$989, MATCH(B72&amp;D72&amp;F72,Components!$B$4:$B$989&amp;Components!$C$4:$C$989&amp;Components!$H$4:$H$989,0),0),"")</f>
        <v/>
      </c>
      <c r="H72" s="237" t="s">
        <v>2706</v>
      </c>
      <c r="I72" s="237" t="s">
        <v>2840</v>
      </c>
      <c r="J72" s="237" t="s">
        <v>2709</v>
      </c>
      <c r="K72" s="237" t="s">
        <v>2710</v>
      </c>
      <c r="L72" s="206">
        <v>12</v>
      </c>
      <c r="M72" s="206">
        <v>22</v>
      </c>
      <c r="N72" s="206">
        <v>22</v>
      </c>
      <c r="O72" s="206">
        <v>22</v>
      </c>
      <c r="P72" s="206">
        <v>22</v>
      </c>
      <c r="Q72" s="252">
        <f t="shared" si="8"/>
        <v>100</v>
      </c>
      <c r="R72" s="206">
        <v>410130</v>
      </c>
      <c r="S72" s="253">
        <f t="shared" si="5"/>
        <v>4921560</v>
      </c>
      <c r="T72" s="253">
        <f t="shared" si="5"/>
        <v>9022860</v>
      </c>
      <c r="U72" s="253">
        <f t="shared" si="5"/>
        <v>9022860</v>
      </c>
      <c r="V72" s="253">
        <f t="shared" si="5"/>
        <v>9022860</v>
      </c>
      <c r="W72" s="253">
        <f t="shared" si="5"/>
        <v>9022860</v>
      </c>
      <c r="X72" s="252">
        <f t="shared" si="7"/>
        <v>41013000</v>
      </c>
      <c r="Y72" s="250"/>
      <c r="Z72" s="255" t="s">
        <v>2503</v>
      </c>
      <c r="AA72" s="257" t="s">
        <v>1032</v>
      </c>
      <c r="AB72" s="137" t="s">
        <v>2697</v>
      </c>
      <c r="AC72" s="137" t="s">
        <v>2705</v>
      </c>
    </row>
    <row r="73" spans="1:29" ht="48" x14ac:dyDescent="0.2">
      <c r="A73" s="113">
        <v>71</v>
      </c>
      <c r="B73" s="260">
        <v>5</v>
      </c>
      <c r="C73" s="130" t="str">
        <f>IF(COUNTIF(Components!$E$4:$E$989,B73)&gt;0,INDEX(Components!$G$4:$G$989, MATCH(B73,Components!$E$4:$E$989, 0)),"Enter valid code to the left")</f>
        <v>Technical and Vocational Education and Training (TVET)</v>
      </c>
      <c r="D73" s="260">
        <v>4</v>
      </c>
      <c r="E73" s="130" t="str">
        <f t="array" ref="E73">IF(COUNTIFS(Components!$F$4:$F$989,D73,Components!$B$4:$B$989,B73)&gt;0,INDEX(Components!$G$4:$G$989, MATCH(B73&amp;D73,Components!$B$4:$B$989&amp;Components!$F$4:$F$989,0),0),"Enter the component code on the left")</f>
        <v>welding capacity building for increased productivity and quality in manufacturing</v>
      </c>
      <c r="F73" s="129"/>
      <c r="G73" s="130" t="str">
        <f t="array" ref="G73">IF(COUNTIFS(Components!$H$4:$H$989,F73, Components!$C$4:$C$989,D73,Components!$B$4:$B$989,B73)&gt;0,INDEX(Components!$I$4:$I$989, MATCH(B73&amp;D73&amp;F73,Components!$B$4:$B$989&amp;Components!$C$4:$C$989&amp;Components!$H$4:$H$989,0),0),"")</f>
        <v/>
      </c>
      <c r="H73" s="237" t="s">
        <v>2712</v>
      </c>
      <c r="I73" s="237" t="s">
        <v>2841</v>
      </c>
      <c r="J73" s="237" t="s">
        <v>2713</v>
      </c>
      <c r="K73" s="237" t="s">
        <v>2714</v>
      </c>
      <c r="L73" s="206">
        <v>42</v>
      </c>
      <c r="M73" s="206">
        <v>470</v>
      </c>
      <c r="N73" s="206">
        <v>1030</v>
      </c>
      <c r="O73" s="206">
        <v>1210</v>
      </c>
      <c r="P73" s="206">
        <v>1210</v>
      </c>
      <c r="Q73" s="252">
        <f t="shared" si="8"/>
        <v>3962</v>
      </c>
      <c r="R73" s="206">
        <v>114219</v>
      </c>
      <c r="S73" s="253">
        <f t="shared" si="5"/>
        <v>4797198</v>
      </c>
      <c r="T73" s="253">
        <f t="shared" si="5"/>
        <v>53682930</v>
      </c>
      <c r="U73" s="253">
        <f t="shared" si="5"/>
        <v>117645570</v>
      </c>
      <c r="V73" s="253">
        <f t="shared" si="5"/>
        <v>138204990</v>
      </c>
      <c r="W73" s="253">
        <f t="shared" si="5"/>
        <v>138204990</v>
      </c>
      <c r="X73" s="252">
        <f t="shared" si="7"/>
        <v>452535678</v>
      </c>
      <c r="Y73" s="250"/>
      <c r="Z73" s="255" t="s">
        <v>2527</v>
      </c>
      <c r="AA73" s="257" t="s">
        <v>1032</v>
      </c>
      <c r="AB73" s="137" t="s">
        <v>3389</v>
      </c>
      <c r="AC73" s="137" t="s">
        <v>989</v>
      </c>
    </row>
    <row r="74" spans="1:29" ht="48" x14ac:dyDescent="0.2">
      <c r="A74" s="113">
        <v>72</v>
      </c>
      <c r="B74" s="260">
        <v>5</v>
      </c>
      <c r="C74" s="130" t="str">
        <f>IF(COUNTIF(Components!$E$4:$E$989,B74)&gt;0,INDEX(Components!$G$4:$G$989, MATCH(B74,Components!$E$4:$E$989, 0)),"Enter valid code to the left")</f>
        <v>Technical and Vocational Education and Training (TVET)</v>
      </c>
      <c r="D74" s="260">
        <v>4</v>
      </c>
      <c r="E74" s="130" t="str">
        <f t="array" ref="E74">IF(COUNTIFS(Components!$F$4:$F$989,D74,Components!$B$4:$B$989,B74)&gt;0,INDEX(Components!$G$4:$G$989, MATCH(B74&amp;D74,Components!$B$4:$B$989&amp;Components!$F$4:$F$989,0),0),"Enter the component code on the left")</f>
        <v>welding capacity building for increased productivity and quality in manufacturing</v>
      </c>
      <c r="F74" s="129"/>
      <c r="G74" s="130" t="str">
        <f t="array" ref="G74">IF(COUNTIFS(Components!$H$4:$H$989,F74, Components!$C$4:$C$989,D74,Components!$B$4:$B$989,B74)&gt;0,INDEX(Components!$I$4:$I$989, MATCH(B74&amp;D74&amp;F74,Components!$B$4:$B$989&amp;Components!$C$4:$C$989&amp;Components!$H$4:$H$989,0),0),"")</f>
        <v/>
      </c>
      <c r="H74" s="237" t="s">
        <v>2717</v>
      </c>
      <c r="I74" s="237" t="s">
        <v>2842</v>
      </c>
      <c r="J74" s="237" t="s">
        <v>2718</v>
      </c>
      <c r="K74" s="237" t="s">
        <v>2719</v>
      </c>
      <c r="L74" s="206">
        <v>0</v>
      </c>
      <c r="M74" s="206">
        <v>1</v>
      </c>
      <c r="N74" s="206">
        <v>2</v>
      </c>
      <c r="O74" s="206">
        <v>2</v>
      </c>
      <c r="P74" s="206">
        <v>2</v>
      </c>
      <c r="Q74" s="252">
        <f t="shared" si="8"/>
        <v>7</v>
      </c>
      <c r="R74" s="251">
        <v>10250000</v>
      </c>
      <c r="S74" s="253">
        <f t="shared" si="5"/>
        <v>0</v>
      </c>
      <c r="T74" s="253">
        <f t="shared" si="5"/>
        <v>10250000</v>
      </c>
      <c r="U74" s="253">
        <f t="shared" si="5"/>
        <v>20500000</v>
      </c>
      <c r="V74" s="253">
        <f t="shared" si="5"/>
        <v>20500000</v>
      </c>
      <c r="W74" s="253">
        <f t="shared" si="5"/>
        <v>20500000</v>
      </c>
      <c r="X74" s="252">
        <f t="shared" si="7"/>
        <v>71750000</v>
      </c>
      <c r="Y74" s="250"/>
      <c r="Z74" s="255" t="s">
        <v>2527</v>
      </c>
      <c r="AA74" s="257" t="s">
        <v>1032</v>
      </c>
      <c r="AB74" s="137" t="s">
        <v>3390</v>
      </c>
      <c r="AC74" s="137" t="s">
        <v>2711</v>
      </c>
    </row>
    <row r="75" spans="1:29" ht="48" x14ac:dyDescent="0.2">
      <c r="A75" s="113">
        <v>73</v>
      </c>
      <c r="B75" s="260">
        <v>5</v>
      </c>
      <c r="C75" s="130" t="str">
        <f>IF(COUNTIF(Components!$E$4:$E$989,B75)&gt;0,INDEX(Components!$G$4:$G$989, MATCH(B75,Components!$E$4:$E$989, 0)),"Enter valid code to the left")</f>
        <v>Technical and Vocational Education and Training (TVET)</v>
      </c>
      <c r="D75" s="260">
        <v>4</v>
      </c>
      <c r="E75" s="130" t="str">
        <f t="array" ref="E75">IF(COUNTIFS(Components!$F$4:$F$989,D75,Components!$B$4:$B$989,B75)&gt;0,INDEX(Components!$G$4:$G$989, MATCH(B75&amp;D75,Components!$B$4:$B$989&amp;Components!$F$4:$F$989,0),0),"Enter the component code on the left")</f>
        <v>welding capacity building for increased productivity and quality in manufacturing</v>
      </c>
      <c r="F75" s="129"/>
      <c r="G75" s="130" t="str">
        <f t="array" ref="G75">IF(COUNTIFS(Components!$H$4:$H$989,F75, Components!$C$4:$C$989,D75,Components!$B$4:$B$989,B75)&gt;0,INDEX(Components!$I$4:$I$989, MATCH(B75&amp;D75&amp;F75,Components!$B$4:$B$989&amp;Components!$C$4:$C$989&amp;Components!$H$4:$H$989,0),0),"")</f>
        <v/>
      </c>
      <c r="H75" s="237" t="s">
        <v>2721</v>
      </c>
      <c r="I75" s="237" t="s">
        <v>2721</v>
      </c>
      <c r="J75" s="237" t="s">
        <v>2722</v>
      </c>
      <c r="K75" s="237" t="s">
        <v>2723</v>
      </c>
      <c r="L75" s="206">
        <v>2</v>
      </c>
      <c r="M75" s="206">
        <v>16</v>
      </c>
      <c r="N75" s="206">
        <v>21</v>
      </c>
      <c r="O75" s="206">
        <v>21</v>
      </c>
      <c r="P75" s="206">
        <v>20</v>
      </c>
      <c r="Q75" s="252">
        <f t="shared" si="8"/>
        <v>80</v>
      </c>
      <c r="R75" s="206">
        <v>80000</v>
      </c>
      <c r="S75" s="253">
        <f t="shared" si="5"/>
        <v>160000</v>
      </c>
      <c r="T75" s="253">
        <f t="shared" si="5"/>
        <v>1280000</v>
      </c>
      <c r="U75" s="253">
        <f t="shared" si="5"/>
        <v>1680000</v>
      </c>
      <c r="V75" s="253">
        <f t="shared" si="5"/>
        <v>1680000</v>
      </c>
      <c r="W75" s="253">
        <f t="shared" si="5"/>
        <v>1600000</v>
      </c>
      <c r="X75" s="252">
        <f t="shared" si="7"/>
        <v>6400000</v>
      </c>
      <c r="Y75" s="250"/>
      <c r="Z75" s="255" t="s">
        <v>2493</v>
      </c>
      <c r="AA75" s="257" t="s">
        <v>1032</v>
      </c>
      <c r="AB75" s="137" t="s">
        <v>3389</v>
      </c>
      <c r="AC75" s="137" t="s">
        <v>2716</v>
      </c>
    </row>
    <row r="76" spans="1:29" ht="60" x14ac:dyDescent="0.2">
      <c r="A76" s="113">
        <v>74</v>
      </c>
      <c r="B76" s="260">
        <v>5</v>
      </c>
      <c r="C76" s="130" t="str">
        <f>IF(COUNTIF(Components!$E$4:$E$989,B76)&gt;0,INDEX(Components!$G$4:$G$989, MATCH(B76,Components!$E$4:$E$989, 0)),"Enter valid code to the left")</f>
        <v>Technical and Vocational Education and Training (TVET)</v>
      </c>
      <c r="D76" s="260">
        <v>4</v>
      </c>
      <c r="E76" s="130" t="str">
        <f t="array" ref="E76">IF(COUNTIFS(Components!$F$4:$F$989,D76,Components!$B$4:$B$989,B76)&gt;0,INDEX(Components!$G$4:$G$989, MATCH(B76&amp;D76,Components!$B$4:$B$989&amp;Components!$F$4:$F$989,0),0),"Enter the component code on the left")</f>
        <v>welding capacity building for increased productivity and quality in manufacturing</v>
      </c>
      <c r="F76" s="129"/>
      <c r="G76" s="130" t="str">
        <f t="array" ref="G76">IF(COUNTIFS(Components!$H$4:$H$989,F76, Components!$C$4:$C$989,D76,Components!$B$4:$B$989,B76)&gt;0,INDEX(Components!$I$4:$I$989, MATCH(B76&amp;D76&amp;F76,Components!$B$4:$B$989&amp;Components!$C$4:$C$989&amp;Components!$H$4:$H$989,0),0),"")</f>
        <v/>
      </c>
      <c r="H76" s="237" t="s">
        <v>2725</v>
      </c>
      <c r="I76" s="237" t="s">
        <v>2725</v>
      </c>
      <c r="J76" s="237" t="s">
        <v>2726</v>
      </c>
      <c r="K76" s="237" t="s">
        <v>2727</v>
      </c>
      <c r="L76" s="206">
        <v>2</v>
      </c>
      <c r="M76" s="206">
        <v>4</v>
      </c>
      <c r="N76" s="206">
        <v>5</v>
      </c>
      <c r="O76" s="206">
        <v>8</v>
      </c>
      <c r="P76" s="206">
        <v>10</v>
      </c>
      <c r="Q76" s="252">
        <f t="shared" si="8"/>
        <v>29</v>
      </c>
      <c r="R76" s="206">
        <v>100000</v>
      </c>
      <c r="S76" s="253">
        <f t="shared" si="5"/>
        <v>200000</v>
      </c>
      <c r="T76" s="253">
        <f t="shared" si="5"/>
        <v>400000</v>
      </c>
      <c r="U76" s="253">
        <f t="shared" si="5"/>
        <v>500000</v>
      </c>
      <c r="V76" s="253">
        <f t="shared" si="5"/>
        <v>800000</v>
      </c>
      <c r="W76" s="253">
        <f t="shared" si="5"/>
        <v>1000000</v>
      </c>
      <c r="X76" s="252">
        <f t="shared" si="7"/>
        <v>2900000</v>
      </c>
      <c r="Y76" s="250" t="s">
        <v>671</v>
      </c>
      <c r="Z76" s="255" t="str">
        <f>IF(Y76&gt;0,INDEX([7]KPI!$B$2:$B$63, MATCH(Y76,[7]KPI!$A$2:$A$67, 0)),"Enter KPI Reference No. to the left")</f>
        <v>Demanded technologies identified through value-chain analysis and transferred to MSEs (number)</v>
      </c>
      <c r="AA76" s="257" t="s">
        <v>1032</v>
      </c>
      <c r="AB76" s="137" t="s">
        <v>2715</v>
      </c>
      <c r="AC76" s="137" t="s">
        <v>2720</v>
      </c>
    </row>
    <row r="77" spans="1:29" ht="48" x14ac:dyDescent="0.2">
      <c r="A77" s="113">
        <v>75</v>
      </c>
      <c r="B77" s="260">
        <v>5</v>
      </c>
      <c r="C77" s="130" t="str">
        <f>IF(COUNTIF(Components!$E$4:$E$989,B77)&gt;0,INDEX(Components!$G$4:$G$989, MATCH(B77,Components!$E$4:$E$989, 0)),"Enter valid code to the left")</f>
        <v>Technical and Vocational Education and Training (TVET)</v>
      </c>
      <c r="D77" s="260">
        <v>4</v>
      </c>
      <c r="E77" s="130" t="str">
        <f t="array" ref="E77">IF(COUNTIFS(Components!$F$4:$F$989,D77,Components!$B$4:$B$989,B77)&gt;0,INDEX(Components!$G$4:$G$989, MATCH(B77&amp;D77,Components!$B$4:$B$989&amp;Components!$F$4:$F$989,0),0),"Enter the component code on the left")</f>
        <v>welding capacity building for increased productivity and quality in manufacturing</v>
      </c>
      <c r="F77" s="129"/>
      <c r="G77" s="130" t="str">
        <f t="array" ref="G77">IF(COUNTIFS(Components!$H$4:$H$989,F77, Components!$C$4:$C$989,D77,Components!$B$4:$B$989,B77)&gt;0,INDEX(Components!$I$4:$I$989, MATCH(B77&amp;D77&amp;F77,Components!$B$4:$B$989&amp;Components!$C$4:$C$989&amp;Components!$H$4:$H$989,0),0),"")</f>
        <v/>
      </c>
      <c r="H77" s="237" t="s">
        <v>2728</v>
      </c>
      <c r="I77" s="237" t="s">
        <v>2728</v>
      </c>
      <c r="J77" s="237" t="s">
        <v>2729</v>
      </c>
      <c r="K77" s="237" t="s">
        <v>2730</v>
      </c>
      <c r="L77" s="206">
        <v>0</v>
      </c>
      <c r="M77" s="206">
        <v>2</v>
      </c>
      <c r="N77" s="206">
        <v>2</v>
      </c>
      <c r="O77" s="206">
        <v>2</v>
      </c>
      <c r="P77" s="206">
        <v>2</v>
      </c>
      <c r="Q77" s="252">
        <f t="shared" si="8"/>
        <v>8</v>
      </c>
      <c r="R77" s="206">
        <v>5000000</v>
      </c>
      <c r="S77" s="253">
        <f t="shared" si="5"/>
        <v>0</v>
      </c>
      <c r="T77" s="253">
        <f t="shared" si="5"/>
        <v>10000000</v>
      </c>
      <c r="U77" s="253">
        <f t="shared" si="5"/>
        <v>10000000</v>
      </c>
      <c r="V77" s="253">
        <f t="shared" si="5"/>
        <v>10000000</v>
      </c>
      <c r="W77" s="253">
        <f t="shared" si="5"/>
        <v>10000000</v>
      </c>
      <c r="X77" s="252">
        <f t="shared" si="7"/>
        <v>40000000</v>
      </c>
      <c r="Y77" s="250"/>
      <c r="Z77" s="255" t="s">
        <v>2527</v>
      </c>
      <c r="AA77" s="257" t="s">
        <v>1032</v>
      </c>
      <c r="AB77" s="137" t="s">
        <v>3385</v>
      </c>
      <c r="AC77" s="137" t="s">
        <v>2724</v>
      </c>
    </row>
    <row r="78" spans="1:29" ht="48" x14ac:dyDescent="0.2">
      <c r="A78" s="113">
        <v>76</v>
      </c>
      <c r="B78" s="260">
        <v>5</v>
      </c>
      <c r="C78" s="130" t="str">
        <f>IF(COUNTIF(Components!$E$4:$E$989,B78)&gt;0,INDEX(Components!$G$4:$G$989, MATCH(B78,Components!$E$4:$E$989, 0)),"Enter valid code to the left")</f>
        <v>Technical and Vocational Education and Training (TVET)</v>
      </c>
      <c r="D78" s="260">
        <v>4</v>
      </c>
      <c r="E78" s="130" t="str">
        <f t="array" ref="E78">IF(COUNTIFS(Components!$F$4:$F$989,D78,Components!$B$4:$B$989,B78)&gt;0,INDEX(Components!$G$4:$G$989, MATCH(B78&amp;D78,Components!$B$4:$B$989&amp;Components!$F$4:$F$989,0),0),"Enter the component code on the left")</f>
        <v>welding capacity building for increased productivity and quality in manufacturing</v>
      </c>
      <c r="F78" s="129"/>
      <c r="G78" s="130" t="str">
        <f t="array" ref="G78">IF(COUNTIFS(Components!$H$4:$H$989,F78, Components!$C$4:$C$989,D78,Components!$B$4:$B$989,B78)&gt;0,INDEX(Components!$I$4:$I$989, MATCH(B78&amp;D78&amp;F78,Components!$B$4:$B$989&amp;Components!$C$4:$C$989&amp;Components!$H$4:$H$989,0),0),"")</f>
        <v/>
      </c>
      <c r="H78" s="237" t="s">
        <v>2731</v>
      </c>
      <c r="I78" s="237" t="s">
        <v>2731</v>
      </c>
      <c r="J78" s="237" t="s">
        <v>2732</v>
      </c>
      <c r="K78" s="237" t="s">
        <v>2534</v>
      </c>
      <c r="L78" s="230"/>
      <c r="M78" s="227">
        <v>1</v>
      </c>
      <c r="N78" s="227"/>
      <c r="O78" s="206">
        <v>1</v>
      </c>
      <c r="P78" s="206"/>
      <c r="Q78" s="252">
        <f t="shared" si="8"/>
        <v>2</v>
      </c>
      <c r="R78" s="206">
        <v>109500</v>
      </c>
      <c r="S78" s="253">
        <f t="shared" si="5"/>
        <v>0</v>
      </c>
      <c r="T78" s="253">
        <f t="shared" si="5"/>
        <v>109500</v>
      </c>
      <c r="U78" s="253">
        <f t="shared" si="5"/>
        <v>0</v>
      </c>
      <c r="V78" s="253">
        <f t="shared" si="5"/>
        <v>109500</v>
      </c>
      <c r="W78" s="253">
        <f t="shared" si="5"/>
        <v>0</v>
      </c>
      <c r="X78" s="252">
        <f t="shared" si="7"/>
        <v>219000</v>
      </c>
      <c r="Y78" s="250"/>
      <c r="Z78" s="255" t="s">
        <v>2493</v>
      </c>
      <c r="AA78" s="257" t="s">
        <v>1032</v>
      </c>
      <c r="AB78" s="137" t="s">
        <v>3385</v>
      </c>
      <c r="AC78" s="137" t="s">
        <v>2643</v>
      </c>
    </row>
    <row r="79" spans="1:29" ht="48" x14ac:dyDescent="0.2">
      <c r="A79" s="113">
        <v>77</v>
      </c>
      <c r="B79" s="260">
        <v>5</v>
      </c>
      <c r="C79" s="130" t="str">
        <f>IF(COUNTIF(Components!$E$4:$E$989,B79)&gt;0,INDEX(Components!$G$4:$G$989, MATCH(B79,Components!$E$4:$E$989, 0)),"Enter valid code to the left")</f>
        <v>Technical and Vocational Education and Training (TVET)</v>
      </c>
      <c r="D79" s="260"/>
      <c r="E79" s="130" t="str">
        <f t="array" ref="E79">IF(COUNTIFS(Components!$F$4:$F$989,D79,Components!$B$4:$B$989,B79)&gt;0,INDEX(Components!$G$4:$G$989, MATCH(B79&amp;D79,Components!$B$4:$B$989&amp;Components!$F$4:$F$989,0),0),"Enter the component code on the left")</f>
        <v>Enter the component code on the left</v>
      </c>
      <c r="F79" s="129"/>
      <c r="G79" s="130" t="str">
        <f t="array" ref="G79">IF(COUNTIFS(Components!$H$4:$H$989,F79, Components!$C$4:$C$989,D79,Components!$B$4:$B$989,B79)&gt;0,INDEX(Components!$I$4:$I$989, MATCH(B79&amp;D79&amp;F79,Components!$B$4:$B$989&amp;Components!$C$4:$C$989&amp;Components!$H$4:$H$989,0),0),"")</f>
        <v/>
      </c>
      <c r="H79" s="237" t="s">
        <v>2734</v>
      </c>
      <c r="I79" s="237" t="s">
        <v>2843</v>
      </c>
      <c r="J79" s="237" t="s">
        <v>2735</v>
      </c>
      <c r="K79" s="237" t="s">
        <v>2736</v>
      </c>
      <c r="L79" s="230"/>
      <c r="M79" s="227">
        <v>6</v>
      </c>
      <c r="N79" s="227">
        <v>6</v>
      </c>
      <c r="O79" s="206">
        <v>6</v>
      </c>
      <c r="P79" s="206">
        <v>6</v>
      </c>
      <c r="Q79" s="252">
        <f t="shared" si="8"/>
        <v>24</v>
      </c>
      <c r="R79" s="206">
        <v>509500</v>
      </c>
      <c r="S79" s="253">
        <f t="shared" si="5"/>
        <v>0</v>
      </c>
      <c r="T79" s="253">
        <f t="shared" si="5"/>
        <v>3057000</v>
      </c>
      <c r="U79" s="253">
        <f t="shared" si="5"/>
        <v>3057000</v>
      </c>
      <c r="V79" s="253">
        <f t="shared" si="5"/>
        <v>3057000</v>
      </c>
      <c r="W79" s="253">
        <f t="shared" si="5"/>
        <v>3057000</v>
      </c>
      <c r="X79" s="252">
        <f t="shared" si="7"/>
        <v>12228000</v>
      </c>
      <c r="Y79" s="250"/>
      <c r="Z79" s="255" t="s">
        <v>411</v>
      </c>
      <c r="AA79" s="257" t="s">
        <v>1032</v>
      </c>
      <c r="AB79" s="137" t="s">
        <v>3385</v>
      </c>
      <c r="AC79" s="259" t="s">
        <v>2643</v>
      </c>
    </row>
    <row r="80" spans="1:29" ht="84" x14ac:dyDescent="0.2">
      <c r="A80" s="113">
        <v>78</v>
      </c>
      <c r="B80" s="260">
        <v>5</v>
      </c>
      <c r="C80" s="130" t="str">
        <f>IF(COUNTIF(Components!$E$4:$E$989,B80)&gt;0,INDEX(Components!$G$4:$G$989, MATCH(B80,Components!$E$4:$E$989, 0)),"Enter valid code to the left")</f>
        <v>Technical and Vocational Education and Training (TVET)</v>
      </c>
      <c r="D80" s="260"/>
      <c r="E80" s="130" t="str">
        <f t="array" ref="E80">IF(COUNTIFS(Components!$F$4:$F$989,D80,Components!$B$4:$B$989,B80)&gt;0,INDEX(Components!$G$4:$G$989, MATCH(B80&amp;D80,Components!$B$4:$B$989&amp;Components!$F$4:$F$989,0),0),"Enter the component code on the left")</f>
        <v>Enter the component code on the left</v>
      </c>
      <c r="F80" s="129"/>
      <c r="G80" s="130" t="str">
        <f t="array" ref="G80">IF(COUNTIFS(Components!$H$4:$H$989,F80, Components!$C$4:$C$989,D80,Components!$B$4:$B$989,B80)&gt;0,INDEX(Components!$I$4:$I$989, MATCH(B80&amp;D80&amp;F80,Components!$B$4:$B$989&amp;Components!$C$4:$C$989&amp;Components!$H$4:$H$989,0),0),"")</f>
        <v/>
      </c>
      <c r="H80" s="237" t="s">
        <v>2738</v>
      </c>
      <c r="I80" s="237" t="s">
        <v>2844</v>
      </c>
      <c r="J80" s="237" t="s">
        <v>2739</v>
      </c>
      <c r="K80" s="237" t="s">
        <v>2740</v>
      </c>
      <c r="L80" s="206">
        <v>50</v>
      </c>
      <c r="M80" s="206">
        <v>50</v>
      </c>
      <c r="N80" s="206">
        <v>50</v>
      </c>
      <c r="O80" s="206">
        <v>50</v>
      </c>
      <c r="P80" s="206">
        <v>50</v>
      </c>
      <c r="Q80" s="252">
        <f t="shared" si="8"/>
        <v>250</v>
      </c>
      <c r="R80" s="206">
        <v>1980000</v>
      </c>
      <c r="S80" s="253">
        <f t="shared" si="5"/>
        <v>99000000</v>
      </c>
      <c r="T80" s="253">
        <f t="shared" si="5"/>
        <v>99000000</v>
      </c>
      <c r="U80" s="253">
        <f t="shared" si="5"/>
        <v>99000000</v>
      </c>
      <c r="V80" s="253">
        <f t="shared" si="5"/>
        <v>99000000</v>
      </c>
      <c r="W80" s="253">
        <f t="shared" si="5"/>
        <v>99000000</v>
      </c>
      <c r="X80" s="252">
        <f t="shared" si="7"/>
        <v>495000000</v>
      </c>
      <c r="Y80" s="250"/>
      <c r="Z80" s="255" t="s">
        <v>2493</v>
      </c>
      <c r="AA80" s="257" t="s">
        <v>1032</v>
      </c>
      <c r="AB80" s="137" t="s">
        <v>3385</v>
      </c>
      <c r="AC80" s="259" t="s">
        <v>2733</v>
      </c>
    </row>
    <row r="81" spans="1:32" ht="72" x14ac:dyDescent="0.2">
      <c r="A81" s="113">
        <v>79</v>
      </c>
      <c r="B81" s="260">
        <v>5</v>
      </c>
      <c r="C81" s="130" t="str">
        <f>IF(COUNTIF(Components!$E$4:$E$989,B81)&gt;0,INDEX(Components!$G$4:$G$989, MATCH(B81,Components!$E$4:$E$989, 0)),"Enter valid code to the left")</f>
        <v>Technical and Vocational Education and Training (TVET)</v>
      </c>
      <c r="D81" s="260"/>
      <c r="E81" s="130" t="str">
        <f t="array" ref="E81">IF(COUNTIFS(Components!$F$4:$F$989,D81,Components!$B$4:$B$989,B81)&gt;0,INDEX(Components!$G$4:$G$989, MATCH(B81&amp;D81,Components!$B$4:$B$989&amp;Components!$F$4:$F$989,0),0),"Enter the component code on the left")</f>
        <v>Enter the component code on the left</v>
      </c>
      <c r="F81" s="129"/>
      <c r="G81" s="130" t="str">
        <f t="array" ref="G81">IF(COUNTIFS(Components!$H$4:$H$989,F81, Components!$C$4:$C$989,D81,Components!$B$4:$B$989,B81)&gt;0,INDEX(Components!$I$4:$I$989, MATCH(B81&amp;D81&amp;F81,Components!$B$4:$B$989&amp;Components!$C$4:$C$989&amp;Components!$H$4:$H$989,0),0),"")</f>
        <v/>
      </c>
      <c r="H81" s="237" t="s">
        <v>2742</v>
      </c>
      <c r="I81" s="237" t="s">
        <v>2845</v>
      </c>
      <c r="J81" s="237" t="s">
        <v>2743</v>
      </c>
      <c r="K81" s="237" t="s">
        <v>2744</v>
      </c>
      <c r="L81" s="206">
        <v>23</v>
      </c>
      <c r="M81" s="206">
        <v>23</v>
      </c>
      <c r="N81" s="206">
        <v>23</v>
      </c>
      <c r="O81" s="206">
        <v>23</v>
      </c>
      <c r="P81" s="206">
        <v>23</v>
      </c>
      <c r="Q81" s="252">
        <f t="shared" si="8"/>
        <v>115</v>
      </c>
      <c r="R81" s="206">
        <v>750000</v>
      </c>
      <c r="S81" s="253">
        <f t="shared" si="5"/>
        <v>17250000</v>
      </c>
      <c r="T81" s="253">
        <f t="shared" si="5"/>
        <v>17250000</v>
      </c>
      <c r="U81" s="253">
        <f t="shared" si="5"/>
        <v>17250000</v>
      </c>
      <c r="V81" s="253">
        <f t="shared" si="5"/>
        <v>17250000</v>
      </c>
      <c r="W81" s="253">
        <f t="shared" si="5"/>
        <v>17250000</v>
      </c>
      <c r="X81" s="252">
        <f t="shared" si="7"/>
        <v>86250000</v>
      </c>
      <c r="Y81" s="250"/>
      <c r="Z81" s="255" t="s">
        <v>2527</v>
      </c>
      <c r="AA81" s="257" t="s">
        <v>1032</v>
      </c>
      <c r="AB81" s="137" t="s">
        <v>3385</v>
      </c>
      <c r="AC81" s="259" t="s">
        <v>2737</v>
      </c>
    </row>
    <row r="82" spans="1:32" ht="72" x14ac:dyDescent="0.2">
      <c r="A82" s="113">
        <v>80</v>
      </c>
      <c r="B82" s="260">
        <v>5</v>
      </c>
      <c r="C82" s="130" t="str">
        <f>IF(COUNTIF(Components!$E$4:$E$989,B82)&gt;0,INDEX(Components!$G$4:$G$989, MATCH(B82,Components!$E$4:$E$989, 0)),"Enter valid code to the left")</f>
        <v>Technical and Vocational Education and Training (TVET)</v>
      </c>
      <c r="D82" s="260"/>
      <c r="E82" s="130" t="str">
        <f t="array" ref="E82">IF(COUNTIFS(Components!$F$4:$F$989,D82,Components!$B$4:$B$989,B82)&gt;0,INDEX(Components!$G$4:$G$989, MATCH(B82&amp;D82,Components!$B$4:$B$989&amp;Components!$F$4:$F$989,0),0),"Enter the component code on the left")</f>
        <v>Enter the component code on the left</v>
      </c>
      <c r="F82" s="129"/>
      <c r="G82" s="130" t="str">
        <f t="array" ref="G82">IF(COUNTIFS(Components!$H$4:$H$989,F82, Components!$C$4:$C$989,D82,Components!$B$4:$B$989,B82)&gt;0,INDEX(Components!$I$4:$I$989, MATCH(B82&amp;D82&amp;F82,Components!$B$4:$B$989&amp;Components!$C$4:$C$989&amp;Components!$H$4:$H$989,0),0),"")</f>
        <v/>
      </c>
      <c r="H82" s="237" t="s">
        <v>2790</v>
      </c>
      <c r="I82" s="237" t="s">
        <v>2846</v>
      </c>
      <c r="J82" s="237" t="s">
        <v>2747</v>
      </c>
      <c r="K82" s="238" t="s">
        <v>2748</v>
      </c>
      <c r="L82" s="206">
        <v>60</v>
      </c>
      <c r="M82" s="206">
        <v>60</v>
      </c>
      <c r="N82" s="206">
        <v>60</v>
      </c>
      <c r="O82" s="206">
        <v>60</v>
      </c>
      <c r="P82" s="206">
        <v>60</v>
      </c>
      <c r="Q82" s="252">
        <f t="shared" si="8"/>
        <v>300</v>
      </c>
      <c r="R82" s="206">
        <v>667500</v>
      </c>
      <c r="S82" s="253">
        <f t="shared" si="5"/>
        <v>40050000</v>
      </c>
      <c r="T82" s="253">
        <f t="shared" si="5"/>
        <v>40050000</v>
      </c>
      <c r="U82" s="253">
        <f t="shared" si="5"/>
        <v>40050000</v>
      </c>
      <c r="V82" s="253">
        <f t="shared" si="5"/>
        <v>40050000</v>
      </c>
      <c r="W82" s="253">
        <f t="shared" si="5"/>
        <v>40050000</v>
      </c>
      <c r="X82" s="252">
        <f t="shared" si="7"/>
        <v>200250000</v>
      </c>
      <c r="Y82" s="250"/>
      <c r="Z82" s="255" t="s">
        <v>2493</v>
      </c>
      <c r="AA82" s="257" t="s">
        <v>1032</v>
      </c>
      <c r="AB82" s="137" t="s">
        <v>3385</v>
      </c>
      <c r="AC82" s="259" t="s">
        <v>2741</v>
      </c>
    </row>
    <row r="83" spans="1:32" ht="72" x14ac:dyDescent="0.2">
      <c r="A83" s="113">
        <v>81</v>
      </c>
      <c r="B83" s="260">
        <v>5</v>
      </c>
      <c r="C83" s="130" t="str">
        <f>IF(COUNTIF(Components!$E$4:$E$989,B83)&gt;0,INDEX(Components!$G$4:$G$989, MATCH(B83,Components!$E$4:$E$989, 0)),"Enter valid code to the left")</f>
        <v>Technical and Vocational Education and Training (TVET)</v>
      </c>
      <c r="D83" s="260"/>
      <c r="E83" s="130" t="str">
        <f t="array" ref="E83">IF(COUNTIFS(Components!$F$4:$F$989,D83,Components!$B$4:$B$989,B83)&gt;0,INDEX(Components!$G$4:$G$989, MATCH(B83&amp;D83,Components!$B$4:$B$989&amp;Components!$F$4:$F$989,0),0),"Enter the component code on the left")</f>
        <v>Enter the component code on the left</v>
      </c>
      <c r="F83" s="129"/>
      <c r="G83" s="130" t="str">
        <f t="array" ref="G83">IF(COUNTIFS(Components!$H$4:$H$989,F83, Components!$C$4:$C$989,D83,Components!$B$4:$B$989,B83)&gt;0,INDEX(Components!$I$4:$I$989, MATCH(B83&amp;D83&amp;F83,Components!$B$4:$B$989&amp;Components!$C$4:$C$989&amp;Components!$H$4:$H$989,0),0),"")</f>
        <v/>
      </c>
      <c r="H83" s="237" t="s">
        <v>2750</v>
      </c>
      <c r="I83" s="237" t="s">
        <v>2750</v>
      </c>
      <c r="J83" s="237" t="s">
        <v>2751</v>
      </c>
      <c r="K83" s="237" t="s">
        <v>2752</v>
      </c>
      <c r="L83" s="206">
        <v>4</v>
      </c>
      <c r="M83" s="206">
        <v>4</v>
      </c>
      <c r="N83" s="206">
        <v>4</v>
      </c>
      <c r="O83" s="206">
        <v>4</v>
      </c>
      <c r="P83" s="206">
        <v>4</v>
      </c>
      <c r="Q83" s="252">
        <f t="shared" si="8"/>
        <v>20</v>
      </c>
      <c r="R83" s="206">
        <v>572000</v>
      </c>
      <c r="S83" s="253">
        <f t="shared" si="5"/>
        <v>2288000</v>
      </c>
      <c r="T83" s="253">
        <f t="shared" si="5"/>
        <v>2288000</v>
      </c>
      <c r="U83" s="253">
        <f t="shared" si="5"/>
        <v>2288000</v>
      </c>
      <c r="V83" s="253">
        <f t="shared" si="5"/>
        <v>2288000</v>
      </c>
      <c r="W83" s="253">
        <f t="shared" si="5"/>
        <v>2288000</v>
      </c>
      <c r="X83" s="252">
        <f t="shared" si="7"/>
        <v>11440000</v>
      </c>
      <c r="Y83" s="250"/>
      <c r="Z83" s="255" t="s">
        <v>2527</v>
      </c>
      <c r="AA83" s="257" t="s">
        <v>1032</v>
      </c>
      <c r="AB83" s="137" t="s">
        <v>3385</v>
      </c>
      <c r="AC83" s="259" t="s">
        <v>2745</v>
      </c>
    </row>
    <row r="84" spans="1:32" ht="96" x14ac:dyDescent="0.2">
      <c r="A84" s="113">
        <v>82</v>
      </c>
      <c r="B84" s="260">
        <v>5</v>
      </c>
      <c r="C84" s="130" t="str">
        <f>IF(COUNTIF(Components!$E$4:$E$989,B84)&gt;0,INDEX(Components!$G$4:$G$989, MATCH(B84,Components!$E$4:$E$989, 0)),"Enter valid code to the left")</f>
        <v>Technical and Vocational Education and Training (TVET)</v>
      </c>
      <c r="D84" s="260"/>
      <c r="E84" s="130" t="str">
        <f t="array" ref="E84">IF(COUNTIFS(Components!$F$4:$F$989,D84,Components!$B$4:$B$989,B84)&gt;0,INDEX(Components!$G$4:$G$989, MATCH(B84&amp;D84,Components!$B$4:$B$989&amp;Components!$F$4:$F$989,0),0),"Enter the component code on the left")</f>
        <v>Enter the component code on the left</v>
      </c>
      <c r="F84" s="129"/>
      <c r="G84" s="130" t="str">
        <f t="array" ref="G84">IF(COUNTIFS(Components!$H$4:$H$989,F84, Components!$C$4:$C$989,D84,Components!$B$4:$B$989,B84)&gt;0,INDEX(Components!$I$4:$I$989, MATCH(B84&amp;D84&amp;F84,Components!$B$4:$B$989&amp;Components!$C$4:$C$989&amp;Components!$H$4:$H$989,0),0),"")</f>
        <v/>
      </c>
      <c r="H84" s="237" t="s">
        <v>2768</v>
      </c>
      <c r="I84" s="237" t="s">
        <v>2847</v>
      </c>
      <c r="J84" s="237" t="s">
        <v>2769</v>
      </c>
      <c r="K84" s="237" t="s">
        <v>2317</v>
      </c>
      <c r="L84" s="206">
        <v>92</v>
      </c>
      <c r="M84" s="206">
        <v>92</v>
      </c>
      <c r="N84" s="206">
        <v>92</v>
      </c>
      <c r="O84" s="206">
        <v>92</v>
      </c>
      <c r="P84" s="206">
        <v>92</v>
      </c>
      <c r="Q84" s="252">
        <f t="shared" si="8"/>
        <v>460</v>
      </c>
      <c r="R84" s="206">
        <v>598000</v>
      </c>
      <c r="S84" s="253">
        <f t="shared" si="5"/>
        <v>55016000</v>
      </c>
      <c r="T84" s="253">
        <f t="shared" si="5"/>
        <v>55016000</v>
      </c>
      <c r="U84" s="253">
        <f t="shared" si="5"/>
        <v>55016000</v>
      </c>
      <c r="V84" s="253">
        <f t="shared" si="5"/>
        <v>55016000</v>
      </c>
      <c r="W84" s="253">
        <f t="shared" si="5"/>
        <v>55016000</v>
      </c>
      <c r="X84" s="252">
        <f t="shared" si="7"/>
        <v>275080000</v>
      </c>
      <c r="Y84" s="250"/>
      <c r="Z84" s="255" t="s">
        <v>2493</v>
      </c>
      <c r="AA84" s="257" t="s">
        <v>1032</v>
      </c>
      <c r="AB84" s="137" t="s">
        <v>3385</v>
      </c>
      <c r="AC84" s="259" t="s">
        <v>2746</v>
      </c>
    </row>
    <row r="85" spans="1:32" ht="84" x14ac:dyDescent="0.2">
      <c r="A85" s="113">
        <v>83</v>
      </c>
      <c r="B85" s="260">
        <v>5</v>
      </c>
      <c r="C85" s="130" t="str">
        <f>IF(COUNTIF(Components!$E$4:$E$989,B85)&gt;0,INDEX(Components!$G$4:$G$989, MATCH(B85,Components!$E$4:$E$989, 0)),"Enter valid code to the left")</f>
        <v>Technical and Vocational Education and Training (TVET)</v>
      </c>
      <c r="D85" s="260"/>
      <c r="E85" s="130" t="str">
        <f t="array" ref="E85">IF(COUNTIFS(Components!$F$4:$F$989,D85,Components!$B$4:$B$989,B85)&gt;0,INDEX(Components!$G$4:$G$989, MATCH(B85&amp;D85,Components!$B$4:$B$989&amp;Components!$F$4:$F$989,0),0),"Enter the component code on the left")</f>
        <v>Enter the component code on the left</v>
      </c>
      <c r="F85" s="129"/>
      <c r="G85" s="130" t="str">
        <f t="array" ref="G85">IF(COUNTIFS(Components!$H$4:$H$989,F85, Components!$C$4:$C$989,D85,Components!$B$4:$B$989,B85)&gt;0,INDEX(Components!$I$4:$I$989, MATCH(B85&amp;D85&amp;F85,Components!$B$4:$B$989&amp;Components!$C$4:$C$989&amp;Components!$H$4:$H$989,0),0),"")</f>
        <v/>
      </c>
      <c r="H85" s="237" t="s">
        <v>2770</v>
      </c>
      <c r="I85" s="237" t="s">
        <v>2848</v>
      </c>
      <c r="J85" s="237" t="s">
        <v>2771</v>
      </c>
      <c r="K85" s="237" t="s">
        <v>2772</v>
      </c>
      <c r="L85" s="206"/>
      <c r="M85" s="206">
        <v>7</v>
      </c>
      <c r="N85" s="206">
        <v>9</v>
      </c>
      <c r="O85" s="206">
        <v>7</v>
      </c>
      <c r="P85" s="206"/>
      <c r="Q85" s="252">
        <f>L85+M85+N85+O85+P85</f>
        <v>23</v>
      </c>
      <c r="R85" s="213">
        <v>972000</v>
      </c>
      <c r="S85" s="253">
        <f t="shared" si="5"/>
        <v>0</v>
      </c>
      <c r="T85" s="253">
        <f t="shared" si="5"/>
        <v>6804000</v>
      </c>
      <c r="U85" s="253">
        <f t="shared" si="5"/>
        <v>8748000</v>
      </c>
      <c r="V85" s="253">
        <f t="shared" si="5"/>
        <v>6804000</v>
      </c>
      <c r="W85" s="253">
        <f t="shared" si="5"/>
        <v>0</v>
      </c>
      <c r="X85" s="252">
        <f t="shared" si="7"/>
        <v>22356000</v>
      </c>
      <c r="Y85" s="250"/>
      <c r="Z85" s="255" t="s">
        <v>2527</v>
      </c>
      <c r="AA85" s="257" t="s">
        <v>1032</v>
      </c>
      <c r="AB85" s="137" t="s">
        <v>3385</v>
      </c>
      <c r="AC85" s="259" t="s">
        <v>2749</v>
      </c>
    </row>
    <row r="86" spans="1:32" ht="60" x14ac:dyDescent="0.2">
      <c r="A86" s="113">
        <v>84</v>
      </c>
      <c r="B86" s="260">
        <v>5</v>
      </c>
      <c r="C86" s="130" t="str">
        <f>IF(COUNTIF(Components!$E$4:$E$989,B86)&gt;0,INDEX(Components!$G$4:$G$989, MATCH(B86,Components!$E$4:$E$989, 0)),"Enter valid code to the left")</f>
        <v>Technical and Vocational Education and Training (TVET)</v>
      </c>
      <c r="D86" s="260"/>
      <c r="E86" s="130" t="str">
        <f t="array" ref="E86">IF(COUNTIFS(Components!$F$4:$F$989,D86,Components!$B$4:$B$989,B86)&gt;0,INDEX(Components!$G$4:$G$989, MATCH(B86&amp;D86,Components!$B$4:$B$989&amp;Components!$F$4:$F$989,0),0),"Enter the component code on the left")</f>
        <v>Enter the component code on the left</v>
      </c>
      <c r="F86" s="129"/>
      <c r="G86" s="130" t="str">
        <f t="array" ref="G86">IF(COUNTIFS(Components!$H$4:$H$989,F86, Components!$C$4:$C$989,D86,Components!$B$4:$B$989,B86)&gt;0,INDEX(Components!$I$4:$I$989, MATCH(B86&amp;D86&amp;F86,Components!$B$4:$B$989&amp;Components!$C$4:$C$989&amp;Components!$H$4:$H$989,0),0),"")</f>
        <v/>
      </c>
      <c r="H86" s="237" t="s">
        <v>2773</v>
      </c>
      <c r="I86" s="237" t="s">
        <v>2849</v>
      </c>
      <c r="J86" s="237" t="s">
        <v>2774</v>
      </c>
      <c r="K86" s="237" t="s">
        <v>2775</v>
      </c>
      <c r="L86" s="206">
        <v>12</v>
      </c>
      <c r="M86" s="206">
        <v>12</v>
      </c>
      <c r="N86" s="206">
        <v>12</v>
      </c>
      <c r="O86" s="206">
        <v>12</v>
      </c>
      <c r="P86" s="206">
        <v>12</v>
      </c>
      <c r="Q86" s="252">
        <f>L86+M86+N86+O86+P86</f>
        <v>60</v>
      </c>
      <c r="R86" s="206">
        <v>1980000</v>
      </c>
      <c r="S86" s="253">
        <f t="shared" si="5"/>
        <v>23760000</v>
      </c>
      <c r="T86" s="253">
        <f t="shared" si="5"/>
        <v>23760000</v>
      </c>
      <c r="U86" s="253">
        <f t="shared" si="5"/>
        <v>23760000</v>
      </c>
      <c r="V86" s="253">
        <f t="shared" si="5"/>
        <v>23760000</v>
      </c>
      <c r="W86" s="253">
        <f t="shared" si="5"/>
        <v>23760000</v>
      </c>
      <c r="X86" s="252">
        <f t="shared" si="7"/>
        <v>118800000</v>
      </c>
      <c r="Y86" s="250"/>
      <c r="Z86" s="255" t="s">
        <v>2614</v>
      </c>
      <c r="AA86" s="257" t="s">
        <v>1032</v>
      </c>
      <c r="AB86" s="137" t="s">
        <v>3385</v>
      </c>
      <c r="AC86" s="259" t="s">
        <v>2753</v>
      </c>
    </row>
    <row r="87" spans="1:32" s="128" customFormat="1" ht="48" x14ac:dyDescent="0.2">
      <c r="A87" s="113">
        <v>85</v>
      </c>
      <c r="B87" s="260">
        <v>5</v>
      </c>
      <c r="C87" s="130" t="str">
        <f>IF(COUNTIF(Components!$E$4:$E$989,B87)&gt;0,INDEX(Components!$G$4:$G$989, MATCH(B87,Components!$E$4:$E$989, 0)),"Enter valid code to the left")</f>
        <v>Technical and Vocational Education and Training (TVET)</v>
      </c>
      <c r="D87" s="260"/>
      <c r="E87" s="130" t="str">
        <f t="array" ref="E87">IF(COUNTIFS(Components!$F$4:$F$989,D87,Components!$B$4:$B$989,B87)&gt;0,INDEX(Components!$G$4:$G$989, MATCH(B87&amp;D87,Components!$B$4:$B$989&amp;Components!$F$4:$F$989,0),0),"Enter the component code on the left")</f>
        <v>Enter the component code on the left</v>
      </c>
      <c r="F87" s="129"/>
      <c r="G87" s="130" t="str">
        <f t="array" ref="G87">IF(COUNTIFS(Components!$H$4:$H$989,F87, Components!$C$4:$C$989,D87,Components!$B$4:$B$989,B87)&gt;0,INDEX(Components!$I$4:$I$989, MATCH(B87&amp;D87&amp;F87,Components!$B$4:$B$989&amp;Components!$C$4:$C$989&amp;Components!$H$4:$H$989,0),0),"")</f>
        <v/>
      </c>
      <c r="H87" s="237" t="s">
        <v>2776</v>
      </c>
      <c r="I87" s="237" t="s">
        <v>2850</v>
      </c>
      <c r="J87" s="237" t="s">
        <v>2777</v>
      </c>
      <c r="K87" s="237" t="s">
        <v>2740</v>
      </c>
      <c r="L87" s="206">
        <v>46</v>
      </c>
      <c r="M87" s="206">
        <v>46</v>
      </c>
      <c r="N87" s="206">
        <v>46</v>
      </c>
      <c r="O87" s="206">
        <v>46</v>
      </c>
      <c r="P87" s="206">
        <v>46</v>
      </c>
      <c r="Q87" s="252">
        <f>L87+M87+N87+O87+P87</f>
        <v>230</v>
      </c>
      <c r="R87" s="206">
        <v>320000</v>
      </c>
      <c r="S87" s="253">
        <f t="shared" si="5"/>
        <v>14720000</v>
      </c>
      <c r="T87" s="253">
        <f t="shared" si="5"/>
        <v>14720000</v>
      </c>
      <c r="U87" s="253">
        <f t="shared" si="5"/>
        <v>14720000</v>
      </c>
      <c r="V87" s="253">
        <f t="shared" si="5"/>
        <v>14720000</v>
      </c>
      <c r="W87" s="253">
        <f t="shared" si="5"/>
        <v>14720000</v>
      </c>
      <c r="X87" s="253">
        <f t="shared" si="7"/>
        <v>73600000</v>
      </c>
      <c r="Y87" s="250"/>
      <c r="Z87" s="255" t="s">
        <v>2614</v>
      </c>
      <c r="AA87" s="257" t="s">
        <v>1032</v>
      </c>
      <c r="AB87" s="137" t="s">
        <v>3385</v>
      </c>
      <c r="AC87" s="259" t="s">
        <v>989</v>
      </c>
      <c r="AD87" s="1"/>
      <c r="AE87" s="121"/>
      <c r="AF87" s="121"/>
    </row>
  </sheetData>
  <mergeCells count="3">
    <mergeCell ref="L1:P1"/>
    <mergeCell ref="S1:W1"/>
    <mergeCell ref="B2:G2"/>
  </mergeCells>
  <dataValidations count="4">
    <dataValidation type="list" allowBlank="1" showInputMessage="1" showErrorMessage="1" sqref="F3:F87" xr:uid="{00000000-0002-0000-0500-000000000000}">
      <formula1>Sub_Component</formula1>
    </dataValidation>
    <dataValidation type="list" allowBlank="1" showInputMessage="1" showErrorMessage="1" sqref="D3:D87" xr:uid="{00000000-0002-0000-0500-000001000000}">
      <formula1>Component</formula1>
    </dataValidation>
    <dataValidation type="list" allowBlank="1" showInputMessage="1" showErrorMessage="1" sqref="B3:B87" xr:uid="{00000000-0002-0000-0500-000002000000}">
      <formula1>Priority_Programme</formula1>
    </dataValidation>
    <dataValidation type="list" allowBlank="1" showInputMessage="1" showErrorMessage="1" sqref="Y3:Y87" xr:uid="{00000000-0002-0000-0500-000003000000}">
      <formula1>KPI</formula1>
    </dataValidation>
  </dataValidations>
  <pageMargins left="0.27" right="0.1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06"/>
  <sheetViews>
    <sheetView zoomScaleNormal="100" workbookViewId="0">
      <pane ySplit="2" topLeftCell="A3" activePane="bottomLeft" state="frozen"/>
      <selection pane="bottomLeft" activeCell="F4" sqref="F4"/>
    </sheetView>
  </sheetViews>
  <sheetFormatPr defaultRowHeight="11.25" x14ac:dyDescent="0.2"/>
  <cols>
    <col min="1" max="1" width="10.1640625" style="1" bestFit="1" customWidth="1"/>
    <col min="2" max="2" width="11.83203125" style="52" customWidth="1"/>
    <col min="3" max="3" width="13.33203125" style="1" customWidth="1"/>
    <col min="4" max="4" width="12.1640625" style="52" customWidth="1"/>
    <col min="5" max="5" width="30.6640625" style="1" customWidth="1"/>
    <col min="6" max="6" width="12" style="52" customWidth="1"/>
    <col min="7" max="7" width="19.1640625" style="1" customWidth="1"/>
    <col min="8" max="8" width="31.6640625" style="128" customWidth="1"/>
    <col min="9" max="9" width="36" style="1" customWidth="1"/>
    <col min="10" max="10" width="27.6640625" style="1" customWidth="1"/>
    <col min="11" max="11" width="17.83203125" style="1" customWidth="1"/>
    <col min="12" max="16" width="9.1640625" style="53" bestFit="1" customWidth="1"/>
    <col min="17" max="17" width="16.1640625" style="1" bestFit="1" customWidth="1"/>
    <col min="18" max="18" width="14.5" style="53" bestFit="1" customWidth="1"/>
    <col min="19" max="20" width="14.5" style="1" bestFit="1" customWidth="1"/>
    <col min="21" max="22" width="15.6640625" style="1" bestFit="1" customWidth="1"/>
    <col min="23" max="23" width="14.5" style="1" bestFit="1" customWidth="1"/>
    <col min="24" max="24" width="15.6640625" style="1" bestFit="1" customWidth="1"/>
    <col min="25" max="25" width="14.6640625" style="52" bestFit="1" customWidth="1"/>
    <col min="26" max="26" width="24.5" style="111" customWidth="1"/>
    <col min="27" max="27" width="10" style="52" bestFit="1" customWidth="1"/>
    <col min="28" max="28" width="18.5" style="5" bestFit="1" customWidth="1"/>
    <col min="29" max="29" width="27.83203125" style="5" customWidth="1"/>
    <col min="30" max="16384" width="9.33203125" style="1"/>
  </cols>
  <sheetData>
    <row r="1" spans="1:33" s="231" customFormat="1" ht="78.75" customHeight="1" x14ac:dyDescent="0.2">
      <c r="A1" s="276" t="s">
        <v>319</v>
      </c>
      <c r="B1" s="277" t="s">
        <v>758</v>
      </c>
      <c r="C1" s="276" t="s">
        <v>757</v>
      </c>
      <c r="D1" s="277" t="s">
        <v>686</v>
      </c>
      <c r="E1" s="276" t="s">
        <v>685</v>
      </c>
      <c r="F1" s="277" t="s">
        <v>702</v>
      </c>
      <c r="G1" s="280" t="s">
        <v>703</v>
      </c>
      <c r="H1" s="275" t="s">
        <v>777</v>
      </c>
      <c r="I1" s="279" t="s">
        <v>0</v>
      </c>
      <c r="J1" s="278" t="s">
        <v>887</v>
      </c>
      <c r="K1" s="278" t="s">
        <v>684</v>
      </c>
      <c r="L1" s="308" t="s">
        <v>678</v>
      </c>
      <c r="M1" s="309"/>
      <c r="N1" s="309"/>
      <c r="O1" s="309"/>
      <c r="P1" s="310"/>
      <c r="Q1" s="276" t="s">
        <v>679</v>
      </c>
      <c r="R1" s="275" t="s">
        <v>680</v>
      </c>
      <c r="S1" s="311" t="s">
        <v>682</v>
      </c>
      <c r="T1" s="312"/>
      <c r="U1" s="312"/>
      <c r="V1" s="312"/>
      <c r="W1" s="313"/>
      <c r="X1" s="276" t="s">
        <v>681</v>
      </c>
      <c r="Y1" s="277" t="s">
        <v>683</v>
      </c>
      <c r="Z1" s="276" t="s">
        <v>675</v>
      </c>
      <c r="AA1" s="277" t="s">
        <v>676</v>
      </c>
      <c r="AB1" s="6" t="s">
        <v>677</v>
      </c>
      <c r="AC1" s="6" t="s">
        <v>320</v>
      </c>
    </row>
    <row r="2" spans="1:33" s="231" customFormat="1" ht="18" customHeight="1" x14ac:dyDescent="0.2">
      <c r="A2" s="173"/>
      <c r="B2" s="320" t="s">
        <v>704</v>
      </c>
      <c r="C2" s="321"/>
      <c r="D2" s="321"/>
      <c r="E2" s="321"/>
      <c r="F2" s="321"/>
      <c r="G2" s="322"/>
      <c r="H2" s="275"/>
      <c r="I2" s="274"/>
      <c r="J2" s="174"/>
      <c r="K2" s="174"/>
      <c r="L2" s="174" t="s">
        <v>321</v>
      </c>
      <c r="M2" s="174" t="s">
        <v>324</v>
      </c>
      <c r="N2" s="174" t="s">
        <v>325</v>
      </c>
      <c r="O2" s="174" t="s">
        <v>326</v>
      </c>
      <c r="P2" s="174" t="s">
        <v>327</v>
      </c>
      <c r="Q2" s="175"/>
      <c r="R2" s="174"/>
      <c r="S2" s="175" t="s">
        <v>321</v>
      </c>
      <c r="T2" s="175" t="s">
        <v>324</v>
      </c>
      <c r="U2" s="175" t="s">
        <v>325</v>
      </c>
      <c r="V2" s="175" t="s">
        <v>326</v>
      </c>
      <c r="W2" s="175" t="s">
        <v>327</v>
      </c>
      <c r="X2" s="175"/>
      <c r="Y2" s="176"/>
      <c r="Z2" s="175"/>
      <c r="AA2" s="176"/>
      <c r="AB2" s="6"/>
      <c r="AC2" s="6"/>
    </row>
    <row r="3" spans="1:33" ht="72" x14ac:dyDescent="0.2">
      <c r="A3" s="177">
        <v>1</v>
      </c>
      <c r="B3" s="140">
        <v>6</v>
      </c>
      <c r="C3" s="178" t="str">
        <f>IF(COUNTIF(Components!$E$4:$E$989,B3)&gt;0,INDEX(Components!$G$4:$G$989, MATCH(B3,Components!$E$4:$E$989, 0)),"Enter valid code to the left")</f>
        <v>Higher education</v>
      </c>
      <c r="D3" s="140">
        <v>1</v>
      </c>
      <c r="E3" s="178" t="str">
        <f t="array" ref="E3">IF(COUNTIFS(Components!$F$4:$F$989,D3,Components!$B$4:$B$989,B3)&gt;0,INDEX(Components!$G$4:$G$989, MATCH(B3&amp;D3,Components!$B$4:$B$989&amp;Components!$F$4:$F$989,0),0),"Enter the component code on the left")</f>
        <v>university expansion and consolidation</v>
      </c>
      <c r="F3" s="140"/>
      <c r="G3" s="286" t="str">
        <f t="array" ref="G3">IF(COUNTIFS(Components!$H$4:$H$989,F3, Components!$C$4:$C$989,D3,Components!$B$4:$B$989,B3)&gt;0,INDEX(Components!$I$4:$I$989, MATCH(B3&amp;D3&amp;F3,Components!$B$4:$B$989&amp;Components!$C$4:$C$989&amp;Components!$H$4:$H$989,0),0),"")</f>
        <v/>
      </c>
      <c r="H3" s="237" t="s">
        <v>2851</v>
      </c>
      <c r="I3" s="234" t="s">
        <v>3017</v>
      </c>
      <c r="J3" s="237" t="s">
        <v>2889</v>
      </c>
      <c r="K3" s="147" t="s">
        <v>2925</v>
      </c>
      <c r="L3" s="182">
        <v>2</v>
      </c>
      <c r="M3" s="182">
        <v>2</v>
      </c>
      <c r="N3" s="182">
        <v>3</v>
      </c>
      <c r="O3" s="182">
        <v>3</v>
      </c>
      <c r="P3" s="182">
        <v>1</v>
      </c>
      <c r="Q3" s="202">
        <f t="shared" ref="Q3:Q66" si="0">L3+M3+N3+O3+P3</f>
        <v>11</v>
      </c>
      <c r="R3" s="182">
        <v>1815783795</v>
      </c>
      <c r="S3" s="202">
        <f t="shared" ref="S3:W3" si="1">L3*$R3</f>
        <v>3631567590</v>
      </c>
      <c r="T3" s="202">
        <f t="shared" si="1"/>
        <v>3631567590</v>
      </c>
      <c r="U3" s="202">
        <f t="shared" si="1"/>
        <v>5447351385</v>
      </c>
      <c r="V3" s="202">
        <f t="shared" si="1"/>
        <v>5447351385</v>
      </c>
      <c r="W3" s="202">
        <f t="shared" si="1"/>
        <v>1815783795</v>
      </c>
      <c r="X3" s="202">
        <f>S3+T3+U3+V3+W3</f>
        <v>19973621745</v>
      </c>
      <c r="Y3" s="180" t="s">
        <v>634</v>
      </c>
      <c r="Z3" s="203" t="str">
        <f>IF(Y3&gt;0,INDEX([8]KPI!$B$2:$B$61, MATCH(Y3,[8]KPI!$A$2:$A$61, 0)),"Enter KPI Reference No. to the left")</f>
        <v>Undergraduates GER</v>
      </c>
      <c r="AA3" s="180" t="s">
        <v>1032</v>
      </c>
      <c r="AB3" s="213" t="s">
        <v>89</v>
      </c>
      <c r="AC3" s="213"/>
    </row>
    <row r="4" spans="1:33" ht="84" x14ac:dyDescent="0.2">
      <c r="A4" s="177">
        <v>2</v>
      </c>
      <c r="B4" s="140">
        <v>6</v>
      </c>
      <c r="C4" s="178" t="str">
        <f>IF(COUNTIF(Components!$E$4:$E$989,B4)&gt;0,INDEX(Components!$G$4:$G$989, MATCH(B4,Components!$E$4:$E$989, 0)),"Enter valid code to the left")</f>
        <v>Higher education</v>
      </c>
      <c r="D4" s="140">
        <v>1</v>
      </c>
      <c r="E4" s="178" t="str">
        <f t="array" ref="E4">IF(COUNTIFS(Components!$F$4:$F$989,D4,Components!$B$4:$B$989,B4)&gt;0,INDEX(Components!$G$4:$G$989, MATCH(B4&amp;D4,Components!$B$4:$B$989&amp;Components!$F$4:$F$989,0),0),"Enter the component code on the left")</f>
        <v>university expansion and consolidation</v>
      </c>
      <c r="F4" s="140"/>
      <c r="G4" s="286" t="str">
        <f t="array" ref="G4">IF(COUNTIFS(Components!$H$4:$H$989,F4, Components!$C$4:$C$989,D4,Components!$B$4:$B$989,B4)&gt;0,INDEX(Components!$I$4:$I$989, MATCH(B4&amp;D4&amp;F4,Components!$B$4:$B$989&amp;Components!$C$4:$C$989&amp;Components!$H$4:$H$989,0),0),"")</f>
        <v/>
      </c>
      <c r="H4" s="237" t="s">
        <v>2851</v>
      </c>
      <c r="I4" s="287" t="s">
        <v>3018</v>
      </c>
      <c r="J4" s="237" t="s">
        <v>2889</v>
      </c>
      <c r="K4" s="147" t="s">
        <v>2926</v>
      </c>
      <c r="L4" s="182">
        <v>0</v>
      </c>
      <c r="M4" s="182">
        <v>0</v>
      </c>
      <c r="N4" s="182">
        <v>0</v>
      </c>
      <c r="O4" s="182">
        <v>10</v>
      </c>
      <c r="P4" s="182">
        <v>1</v>
      </c>
      <c r="Q4" s="202">
        <f t="shared" si="0"/>
        <v>11</v>
      </c>
      <c r="R4" s="217">
        <v>1000000000</v>
      </c>
      <c r="S4" s="202">
        <f t="shared" ref="S4:S67" si="2">L4*$R4</f>
        <v>0</v>
      </c>
      <c r="T4" s="202">
        <f t="shared" ref="T4:T67" si="3">M4*$R4</f>
        <v>0</v>
      </c>
      <c r="U4" s="202">
        <f t="shared" ref="U4:U67" si="4">N4*$R4</f>
        <v>0</v>
      </c>
      <c r="V4" s="202">
        <f t="shared" ref="V4:V67" si="5">O4*$R4</f>
        <v>10000000000</v>
      </c>
      <c r="W4" s="202">
        <f t="shared" ref="W4:W67" si="6">P4*$R4</f>
        <v>1000000000</v>
      </c>
      <c r="X4" s="202">
        <f t="shared" ref="X4:X67" si="7">S4+T4+U4+V4+W4</f>
        <v>11000000000</v>
      </c>
      <c r="Y4" s="180">
        <v>1.4</v>
      </c>
      <c r="Z4" s="203" t="str">
        <f>IF(Y4&gt;0,INDEX([8]KPI!$B$2:$B$61, MATCH(Y4,[8]KPI!$A$2:$A$61, 0)),"Enter KPI Reference No. to the left")</f>
        <v>ESDP V implementing 'units' (federal directorates and TVET agency, REBs and TVET agencies, universities) with multi-year strategic plan</v>
      </c>
      <c r="AA4" s="180" t="s">
        <v>1032</v>
      </c>
      <c r="AB4" s="213" t="s">
        <v>89</v>
      </c>
      <c r="AC4" s="213"/>
    </row>
    <row r="5" spans="1:33" ht="84" x14ac:dyDescent="0.2">
      <c r="A5" s="177">
        <v>3</v>
      </c>
      <c r="B5" s="140">
        <v>6</v>
      </c>
      <c r="C5" s="178" t="str">
        <f>IF(COUNTIF(Components!$E$4:$E$989,B5)&gt;0,INDEX(Components!$G$4:$G$989, MATCH(B5,Components!$E$4:$E$989, 0)),"Enter valid code to the left")</f>
        <v>Higher education</v>
      </c>
      <c r="D5" s="140">
        <v>1</v>
      </c>
      <c r="E5" s="178" t="str">
        <f t="array" ref="E5">IF(COUNTIFS(Components!$F$4:$F$989,D5,Components!$B$4:$B$989,B5)&gt;0,INDEX(Components!$G$4:$G$989, MATCH(B5&amp;D5,Components!$B$4:$B$989&amp;Components!$F$4:$F$989,0),0),"Enter the component code on the left")</f>
        <v>university expansion and consolidation</v>
      </c>
      <c r="F5" s="140"/>
      <c r="G5" s="286" t="str">
        <f t="array" ref="G5">IF(COUNTIFS(Components!$H$4:$H$989,F5, Components!$C$4:$C$989,D5,Components!$B$4:$B$989,B5)&gt;0,INDEX(Components!$I$4:$I$989, MATCH(B5&amp;D5&amp;F5,Components!$B$4:$B$989&amp;Components!$C$4:$C$989&amp;Components!$H$4:$H$989,0),0),"")</f>
        <v/>
      </c>
      <c r="H5" s="237" t="s">
        <v>2851</v>
      </c>
      <c r="I5" s="287" t="s">
        <v>3019</v>
      </c>
      <c r="J5" s="287" t="s">
        <v>2852</v>
      </c>
      <c r="K5" s="141" t="s">
        <v>2927</v>
      </c>
      <c r="L5" s="182">
        <v>0</v>
      </c>
      <c r="M5" s="182">
        <v>1</v>
      </c>
      <c r="N5" s="182">
        <v>0</v>
      </c>
      <c r="O5" s="182">
        <v>0</v>
      </c>
      <c r="P5" s="182">
        <v>0</v>
      </c>
      <c r="Q5" s="202">
        <f t="shared" si="0"/>
        <v>1</v>
      </c>
      <c r="R5" s="217">
        <v>200000</v>
      </c>
      <c r="S5" s="202">
        <f t="shared" si="2"/>
        <v>0</v>
      </c>
      <c r="T5" s="202">
        <f t="shared" si="3"/>
        <v>200000</v>
      </c>
      <c r="U5" s="202">
        <f t="shared" si="4"/>
        <v>0</v>
      </c>
      <c r="V5" s="202">
        <f t="shared" si="5"/>
        <v>0</v>
      </c>
      <c r="W5" s="202">
        <f t="shared" si="6"/>
        <v>0</v>
      </c>
      <c r="X5" s="202">
        <f t="shared" si="7"/>
        <v>200000</v>
      </c>
      <c r="Y5" s="180">
        <v>1.4</v>
      </c>
      <c r="Z5" s="203" t="str">
        <f>IF(Y5&gt;0,INDEX([8]KPI!$B$2:$B$61, MATCH(Y5,[8]KPI!$A$2:$A$61, 0)),"Enter KPI Reference No. to the left")</f>
        <v>ESDP V implementing 'units' (federal directorates and TVET agency, REBs and TVET agencies, universities) with multi-year strategic plan</v>
      </c>
      <c r="AA5" s="180" t="s">
        <v>1032</v>
      </c>
      <c r="AB5" s="213" t="s">
        <v>89</v>
      </c>
      <c r="AC5" s="213"/>
    </row>
    <row r="6" spans="1:33" ht="84" x14ac:dyDescent="0.2">
      <c r="A6" s="177">
        <v>4</v>
      </c>
      <c r="B6" s="140">
        <v>6</v>
      </c>
      <c r="C6" s="178" t="str">
        <f>IF(COUNTIF(Components!$E$4:$E$989,B6)&gt;0,INDEX(Components!$G$4:$G$989, MATCH(B6,Components!$E$4:$E$989, 0)),"Enter valid code to the left")</f>
        <v>Higher education</v>
      </c>
      <c r="D6" s="140">
        <v>1</v>
      </c>
      <c r="E6" s="178" t="str">
        <f t="array" ref="E6">IF(COUNTIFS(Components!$F$4:$F$989,D6,Components!$B$4:$B$989,B6)&gt;0,INDEX(Components!$G$4:$G$989, MATCH(B6&amp;D6,Components!$B$4:$B$989&amp;Components!$F$4:$F$989,0),0),"Enter the component code on the left")</f>
        <v>university expansion and consolidation</v>
      </c>
      <c r="F6" s="140"/>
      <c r="G6" s="286" t="str">
        <f t="array" ref="G6">IF(COUNTIFS(Components!$H$4:$H$989,F6, Components!$C$4:$C$989,D6,Components!$B$4:$B$989,B6)&gt;0,INDEX(Components!$I$4:$I$989, MATCH(B6&amp;D6&amp;F6,Components!$B$4:$B$989&amp;Components!$C$4:$C$989&amp;Components!$H$4:$H$989,0),0),"")</f>
        <v/>
      </c>
      <c r="H6" s="237" t="s">
        <v>2851</v>
      </c>
      <c r="I6" s="287" t="s">
        <v>3020</v>
      </c>
      <c r="J6" s="287" t="s">
        <v>2890</v>
      </c>
      <c r="K6" s="141" t="s">
        <v>2928</v>
      </c>
      <c r="L6" s="181">
        <v>0</v>
      </c>
      <c r="M6" s="181">
        <v>0</v>
      </c>
      <c r="N6" s="181">
        <v>1</v>
      </c>
      <c r="O6" s="181">
        <v>0</v>
      </c>
      <c r="P6" s="181">
        <v>0</v>
      </c>
      <c r="Q6" s="202">
        <f t="shared" si="0"/>
        <v>1</v>
      </c>
      <c r="R6" s="217">
        <v>200000</v>
      </c>
      <c r="S6" s="202">
        <f t="shared" si="2"/>
        <v>0</v>
      </c>
      <c r="T6" s="202">
        <f t="shared" si="3"/>
        <v>0</v>
      </c>
      <c r="U6" s="202">
        <f t="shared" si="4"/>
        <v>200000</v>
      </c>
      <c r="V6" s="202">
        <f t="shared" si="5"/>
        <v>0</v>
      </c>
      <c r="W6" s="202">
        <f t="shared" si="6"/>
        <v>0</v>
      </c>
      <c r="X6" s="202">
        <f t="shared" si="7"/>
        <v>200000</v>
      </c>
      <c r="Y6" s="180">
        <v>1.4</v>
      </c>
      <c r="Z6" s="203" t="str">
        <f>IF(Y6&gt;0,INDEX([8]KPI!$B$2:$B$61, MATCH(Y6,[8]KPI!$A$2:$A$61, 0)),"Enter KPI Reference No. to the left")</f>
        <v>ESDP V implementing 'units' (federal directorates and TVET agency, REBs and TVET agencies, universities) with multi-year strategic plan</v>
      </c>
      <c r="AA6" s="180" t="s">
        <v>1032</v>
      </c>
      <c r="AB6" s="213" t="s">
        <v>89</v>
      </c>
      <c r="AC6" s="213"/>
    </row>
    <row r="7" spans="1:33" ht="84" x14ac:dyDescent="0.2">
      <c r="A7" s="177">
        <v>5</v>
      </c>
      <c r="B7" s="140">
        <v>6</v>
      </c>
      <c r="C7" s="178" t="str">
        <f>IF(COUNTIF(Components!$E$4:$E$989,B7)&gt;0,INDEX(Components!$G$4:$G$989, MATCH(B7,Components!$E$4:$E$989, 0)),"Enter valid code to the left")</f>
        <v>Higher education</v>
      </c>
      <c r="D7" s="140">
        <v>1</v>
      </c>
      <c r="E7" s="178" t="str">
        <f t="array" ref="E7">IF(COUNTIFS(Components!$F$4:$F$989,D7,Components!$B$4:$B$989,B7)&gt;0,INDEX(Components!$G$4:$G$989, MATCH(B7&amp;D7,Components!$B$4:$B$989&amp;Components!$F$4:$F$989,0),0),"Enter the component code on the left")</f>
        <v>university expansion and consolidation</v>
      </c>
      <c r="F7" s="140"/>
      <c r="G7" s="286" t="str">
        <f t="array" ref="G7">IF(COUNTIFS(Components!$H$4:$H$989,F7, Components!$C$4:$C$989,D7,Components!$B$4:$B$989,B7)&gt;0,INDEX(Components!$I$4:$I$989, MATCH(B7&amp;D7&amp;F7,Components!$B$4:$B$989&amp;Components!$C$4:$C$989&amp;Components!$H$4:$H$989,0),0),"")</f>
        <v/>
      </c>
      <c r="H7" s="237" t="s">
        <v>2851</v>
      </c>
      <c r="I7" s="287" t="s">
        <v>3021</v>
      </c>
      <c r="J7" s="287" t="s">
        <v>2890</v>
      </c>
      <c r="K7" s="141" t="s">
        <v>2853</v>
      </c>
      <c r="L7" s="181">
        <v>0</v>
      </c>
      <c r="M7" s="181"/>
      <c r="N7" s="181">
        <v>1</v>
      </c>
      <c r="O7" s="181">
        <v>0</v>
      </c>
      <c r="P7" s="181">
        <v>0</v>
      </c>
      <c r="Q7" s="202">
        <f t="shared" si="0"/>
        <v>1</v>
      </c>
      <c r="R7" s="217">
        <v>300000</v>
      </c>
      <c r="S7" s="202">
        <f t="shared" si="2"/>
        <v>0</v>
      </c>
      <c r="T7" s="202">
        <f t="shared" si="3"/>
        <v>0</v>
      </c>
      <c r="U7" s="202">
        <f t="shared" si="4"/>
        <v>300000</v>
      </c>
      <c r="V7" s="202">
        <f t="shared" si="5"/>
        <v>0</v>
      </c>
      <c r="W7" s="202">
        <f t="shared" si="6"/>
        <v>0</v>
      </c>
      <c r="X7" s="202">
        <f t="shared" si="7"/>
        <v>300000</v>
      </c>
      <c r="Y7" s="180">
        <v>1.4</v>
      </c>
      <c r="Z7" s="203" t="str">
        <f>IF(Y7&gt;0,INDEX([8]KPI!$B$2:$B$61, MATCH(Y7,[8]KPI!$A$2:$A$61, 0)),"Enter KPI Reference No. to the left")</f>
        <v>ESDP V implementing 'units' (federal directorates and TVET agency, REBs and TVET agencies, universities) with multi-year strategic plan</v>
      </c>
      <c r="AA7" s="180" t="s">
        <v>1032</v>
      </c>
      <c r="AB7" s="213" t="s">
        <v>89</v>
      </c>
      <c r="AC7" s="213"/>
    </row>
    <row r="8" spans="1:33" ht="60" x14ac:dyDescent="0.2">
      <c r="A8" s="177">
        <v>6</v>
      </c>
      <c r="B8" s="140">
        <v>6</v>
      </c>
      <c r="C8" s="178" t="str">
        <f>IF(COUNTIF(Components!$E$4:$E$989,B8)&gt;0,INDEX(Components!$G$4:$G$989, MATCH(B8,Components!$E$4:$E$989, 0)),"Enter valid code to the left")</f>
        <v>Higher education</v>
      </c>
      <c r="D8" s="140">
        <v>1</v>
      </c>
      <c r="E8" s="178" t="str">
        <f t="array" ref="E8">IF(COUNTIFS(Components!$F$4:$F$989,D8,Components!$B$4:$B$989,B8)&gt;0,INDEX(Components!$G$4:$G$989, MATCH(B8&amp;D8,Components!$B$4:$B$989&amp;Components!$F$4:$F$989,0),0),"Enter the component code on the left")</f>
        <v>university expansion and consolidation</v>
      </c>
      <c r="F8" s="140"/>
      <c r="G8" s="286" t="str">
        <f t="array" ref="G8">IF(COUNTIFS(Components!$H$4:$H$989,F8, Components!$C$4:$C$989,D8,Components!$B$4:$B$989,B8)&gt;0,INDEX(Components!$I$4:$I$989, MATCH(B8&amp;D8&amp;F8,Components!$B$4:$B$989&amp;Components!$C$4:$C$989&amp;Components!$H$4:$H$989,0),0),"")</f>
        <v/>
      </c>
      <c r="H8" s="237" t="s">
        <v>2851</v>
      </c>
      <c r="I8" s="287" t="s">
        <v>3022</v>
      </c>
      <c r="J8" s="287" t="s">
        <v>2890</v>
      </c>
      <c r="K8" s="141" t="s">
        <v>2929</v>
      </c>
      <c r="L8" s="181">
        <v>0</v>
      </c>
      <c r="M8" s="181">
        <v>0</v>
      </c>
      <c r="N8" s="181">
        <v>33</v>
      </c>
      <c r="O8" s="181">
        <v>0</v>
      </c>
      <c r="P8" s="181">
        <v>0</v>
      </c>
      <c r="Q8" s="202">
        <f t="shared" si="0"/>
        <v>33</v>
      </c>
      <c r="R8" s="217">
        <v>1000000000</v>
      </c>
      <c r="S8" s="202">
        <f t="shared" si="2"/>
        <v>0</v>
      </c>
      <c r="T8" s="202">
        <f t="shared" si="3"/>
        <v>0</v>
      </c>
      <c r="U8" s="202">
        <f t="shared" si="4"/>
        <v>33000000000</v>
      </c>
      <c r="V8" s="202">
        <f t="shared" si="5"/>
        <v>0</v>
      </c>
      <c r="W8" s="202">
        <f t="shared" si="6"/>
        <v>0</v>
      </c>
      <c r="X8" s="202">
        <f t="shared" si="7"/>
        <v>33000000000</v>
      </c>
      <c r="Y8" s="180">
        <v>1.1000000000000001</v>
      </c>
      <c r="Z8" s="203" t="str">
        <f>IF(Y8&gt;0,INDEX([8]KPI!$B$2:$B$61, MATCH(Y8,[8]KPI!$A$2:$A$61, 0)),"Enter KPI Reference No. to the left")</f>
        <v>Government public expenditure on education and training</v>
      </c>
      <c r="AA8" s="180" t="s">
        <v>1032</v>
      </c>
      <c r="AB8" s="213" t="s">
        <v>89</v>
      </c>
      <c r="AC8" s="213"/>
    </row>
    <row r="9" spans="1:33" s="273" customFormat="1" ht="60" x14ac:dyDescent="0.2">
      <c r="A9" s="177">
        <v>7</v>
      </c>
      <c r="B9" s="190">
        <v>6</v>
      </c>
      <c r="C9" s="178" t="str">
        <f>IF(COUNTIF(Components!$E$4:$E$989,B9)&gt;0,INDEX(Components!$G$4:$G$989, MATCH(B9,Components!$E$4:$E$989, 0)),"Enter valid code to the left")</f>
        <v>Higher education</v>
      </c>
      <c r="D9" s="190">
        <v>1</v>
      </c>
      <c r="E9" s="178" t="str">
        <f t="array" ref="E9">IF(COUNTIFS(Components!$F$4:$F$989,D9,Components!$B$4:$B$989,B9)&gt;0,INDEX(Components!$G$4:$G$989, MATCH(B9&amp;D9,Components!$B$4:$B$989&amp;Components!$F$4:$F$989,0),0),"Enter the component code on the left")</f>
        <v>university expansion and consolidation</v>
      </c>
      <c r="F9" s="190"/>
      <c r="G9" s="286" t="str">
        <f t="array" ref="G9">IF(COUNTIFS(Components!$H$4:$H$989,F9, Components!$C$4:$C$989,D9,Components!$B$4:$B$989,B9)&gt;0,INDEX(Components!$I$4:$I$989, MATCH(B9&amp;D9&amp;F9,Components!$B$4:$B$989&amp;Components!$C$4:$C$989&amp;Components!$H$4:$H$989,0),0),"")</f>
        <v/>
      </c>
      <c r="H9" s="239" t="s">
        <v>2851</v>
      </c>
      <c r="I9" s="287" t="s">
        <v>3023</v>
      </c>
      <c r="J9" s="287" t="s">
        <v>2891</v>
      </c>
      <c r="K9" s="141" t="s">
        <v>2892</v>
      </c>
      <c r="L9" s="181">
        <v>1780</v>
      </c>
      <c r="M9" s="181">
        <v>2000</v>
      </c>
      <c r="N9" s="181">
        <v>2000</v>
      </c>
      <c r="O9" s="181">
        <v>2000</v>
      </c>
      <c r="P9" s="181"/>
      <c r="Q9" s="202">
        <f t="shared" si="0"/>
        <v>7780</v>
      </c>
      <c r="R9" s="206">
        <v>90000</v>
      </c>
      <c r="S9" s="202">
        <f t="shared" si="2"/>
        <v>160200000</v>
      </c>
      <c r="T9" s="202">
        <f t="shared" si="3"/>
        <v>180000000</v>
      </c>
      <c r="U9" s="202">
        <f t="shared" si="4"/>
        <v>180000000</v>
      </c>
      <c r="V9" s="202">
        <f t="shared" si="5"/>
        <v>180000000</v>
      </c>
      <c r="W9" s="202">
        <f t="shared" si="6"/>
        <v>0</v>
      </c>
      <c r="X9" s="202">
        <f t="shared" si="7"/>
        <v>700200000</v>
      </c>
      <c r="Y9" s="191">
        <v>1.1000000000000001</v>
      </c>
      <c r="Z9" s="203" t="str">
        <f>IF(Y9&gt;0,INDEX([8]KPI!$B$2:$B$61, MATCH(Y9,[8]KPI!$A$2:$A$61, 0)),"Enter KPI Reference No. to the left")</f>
        <v>Government public expenditure on education and training</v>
      </c>
      <c r="AA9" s="180" t="s">
        <v>1032</v>
      </c>
      <c r="AB9" s="213" t="s">
        <v>89</v>
      </c>
      <c r="AC9" s="206" t="s">
        <v>2854</v>
      </c>
      <c r="AD9" s="1"/>
      <c r="AE9" s="1"/>
      <c r="AF9" s="1"/>
      <c r="AG9" s="1"/>
    </row>
    <row r="10" spans="1:33" ht="60" x14ac:dyDescent="0.2">
      <c r="A10" s="177">
        <v>8</v>
      </c>
      <c r="B10" s="140">
        <v>6</v>
      </c>
      <c r="C10" s="178" t="str">
        <f>IF(COUNTIF(Components!$E$4:$E$989,B10)&gt;0,INDEX(Components!$G$4:$G$989, MATCH(B10,Components!$E$4:$E$989, 0)),"Enter valid code to the left")</f>
        <v>Higher education</v>
      </c>
      <c r="D10" s="140">
        <v>1</v>
      </c>
      <c r="E10" s="178" t="str">
        <f t="array" ref="E10">IF(COUNTIFS(Components!$F$4:$F$989,D10,Components!$B$4:$B$989,B10)&gt;0,INDEX(Components!$G$4:$G$989, MATCH(B10&amp;D10,Components!$B$4:$B$989&amp;Components!$F$4:$F$989,0),0),"Enter the component code on the left")</f>
        <v>university expansion and consolidation</v>
      </c>
      <c r="F10" s="140"/>
      <c r="G10" s="286" t="str">
        <f t="array" ref="G10">IF(COUNTIFS(Components!$H$4:$H$989,F10, Components!$C$4:$C$989,D10,Components!$B$4:$B$989,B10)&gt;0,INDEX(Components!$I$4:$I$989, MATCH(B10&amp;D10&amp;F10,Components!$B$4:$B$989&amp;Components!$C$4:$C$989&amp;Components!$H$4:$H$989,0),0),"")</f>
        <v/>
      </c>
      <c r="H10" s="238" t="s">
        <v>2855</v>
      </c>
      <c r="I10" s="287" t="s">
        <v>3024</v>
      </c>
      <c r="J10" s="141" t="s">
        <v>2856</v>
      </c>
      <c r="K10" s="141" t="s">
        <v>2893</v>
      </c>
      <c r="L10" s="182">
        <v>28821</v>
      </c>
      <c r="M10" s="181">
        <v>5294</v>
      </c>
      <c r="N10" s="181">
        <v>5294</v>
      </c>
      <c r="O10" s="181">
        <v>5297</v>
      </c>
      <c r="P10" s="182">
        <v>5294</v>
      </c>
      <c r="Q10" s="202">
        <f t="shared" si="0"/>
        <v>50000</v>
      </c>
      <c r="R10" s="206">
        <v>20</v>
      </c>
      <c r="S10" s="202">
        <f t="shared" si="2"/>
        <v>576420</v>
      </c>
      <c r="T10" s="202">
        <f t="shared" si="3"/>
        <v>105880</v>
      </c>
      <c r="U10" s="202">
        <f t="shared" si="4"/>
        <v>105880</v>
      </c>
      <c r="V10" s="202">
        <f t="shared" si="5"/>
        <v>105940</v>
      </c>
      <c r="W10" s="202">
        <f t="shared" si="6"/>
        <v>105880</v>
      </c>
      <c r="X10" s="202">
        <f t="shared" si="7"/>
        <v>1000000</v>
      </c>
      <c r="Y10" s="180">
        <v>1.1000000000000001</v>
      </c>
      <c r="Z10" s="203" t="str">
        <f>IF(Y10&gt;0,INDEX([8]KPI!$B$2:$B$61, MATCH(Y10,[8]KPI!$A$2:$A$61, 0)),"Enter KPI Reference No. to the left")</f>
        <v>Government public expenditure on education and training</v>
      </c>
      <c r="AA10" s="180" t="s">
        <v>1032</v>
      </c>
      <c r="AB10" s="213" t="s">
        <v>89</v>
      </c>
      <c r="AC10" s="213"/>
    </row>
    <row r="11" spans="1:33" ht="60" x14ac:dyDescent="0.2">
      <c r="A11" s="177">
        <v>9</v>
      </c>
      <c r="B11" s="140">
        <v>6</v>
      </c>
      <c r="C11" s="178" t="str">
        <f>IF(COUNTIF(Components!$E$4:$E$989,B11)&gt;0,INDEX(Components!$G$4:$G$989, MATCH(B11,Components!$E$4:$E$989, 0)),"Enter valid code to the left")</f>
        <v>Higher education</v>
      </c>
      <c r="D11" s="140">
        <v>1</v>
      </c>
      <c r="E11" s="178" t="str">
        <f t="array" ref="E11">IF(COUNTIFS(Components!$F$4:$F$989,D11,Components!$B$4:$B$989,B11)&gt;0,INDEX(Components!$G$4:$G$989, MATCH(B11&amp;D11,Components!$B$4:$B$989&amp;Components!$F$4:$F$989,0),0),"Enter the component code on the left")</f>
        <v>university expansion and consolidation</v>
      </c>
      <c r="F11" s="140"/>
      <c r="G11" s="286" t="str">
        <f t="array" ref="G11">IF(COUNTIFS(Components!$H$4:$H$989,F11, Components!$C$4:$C$989,D11,Components!$B$4:$B$989,B11)&gt;0,INDEX(Components!$I$4:$I$989, MATCH(B11&amp;D11&amp;F11,Components!$B$4:$B$989&amp;Components!$C$4:$C$989&amp;Components!$H$4:$H$989,0),0),"")</f>
        <v/>
      </c>
      <c r="H11" s="238" t="s">
        <v>2855</v>
      </c>
      <c r="I11" s="287" t="s">
        <v>3025</v>
      </c>
      <c r="J11" s="141" t="s">
        <v>2856</v>
      </c>
      <c r="K11" s="141" t="s">
        <v>2857</v>
      </c>
      <c r="L11" s="181">
        <v>0</v>
      </c>
      <c r="M11" s="181">
        <v>1</v>
      </c>
      <c r="N11" s="181">
        <v>0</v>
      </c>
      <c r="O11" s="181">
        <v>0</v>
      </c>
      <c r="P11" s="181">
        <v>0</v>
      </c>
      <c r="Q11" s="202">
        <f t="shared" si="0"/>
        <v>1</v>
      </c>
      <c r="R11" s="217">
        <v>500000</v>
      </c>
      <c r="S11" s="202">
        <f t="shared" si="2"/>
        <v>0</v>
      </c>
      <c r="T11" s="202">
        <f t="shared" si="3"/>
        <v>500000</v>
      </c>
      <c r="U11" s="202">
        <f t="shared" si="4"/>
        <v>0</v>
      </c>
      <c r="V11" s="202">
        <f t="shared" si="5"/>
        <v>0</v>
      </c>
      <c r="W11" s="202">
        <f t="shared" si="6"/>
        <v>0</v>
      </c>
      <c r="X11" s="202">
        <f t="shared" si="7"/>
        <v>500000</v>
      </c>
      <c r="Y11" s="180">
        <v>1.1000000000000001</v>
      </c>
      <c r="Z11" s="203" t="str">
        <f>IF(Y11&gt;0,INDEX([8]KPI!$B$2:$B$61, MATCH(Y11,[8]KPI!$A$2:$A$61, 0)),"Enter KPI Reference No. to the left")</f>
        <v>Government public expenditure on education and training</v>
      </c>
      <c r="AA11" s="180" t="s">
        <v>1032</v>
      </c>
      <c r="AB11" s="213" t="s">
        <v>89</v>
      </c>
      <c r="AC11" s="213"/>
    </row>
    <row r="12" spans="1:33" ht="48" x14ac:dyDescent="0.2">
      <c r="A12" s="177">
        <v>10</v>
      </c>
      <c r="B12" s="140">
        <v>6</v>
      </c>
      <c r="C12" s="178" t="str">
        <f>IF(COUNTIF(Components!$E$4:$E$989,B12)&gt;0,INDEX(Components!$G$4:$G$989, MATCH(B12,Components!$E$4:$E$989, 0)),"Enter valid code to the left")</f>
        <v>Higher education</v>
      </c>
      <c r="D12" s="140">
        <v>1</v>
      </c>
      <c r="E12" s="178" t="str">
        <f t="array" ref="E12">IF(COUNTIFS(Components!$F$4:$F$989,D12,Components!$B$4:$B$989,B12)&gt;0,INDEX(Components!$G$4:$G$989, MATCH(B12&amp;D12,Components!$B$4:$B$989&amp;Components!$F$4:$F$989,0),0),"Enter the component code on the left")</f>
        <v>university expansion and consolidation</v>
      </c>
      <c r="F12" s="140"/>
      <c r="G12" s="286" t="str">
        <f t="array" ref="G12">IF(COUNTIFS(Components!$H$4:$H$989,F12, Components!$C$4:$C$989,D12,Components!$B$4:$B$989,B12)&gt;0,INDEX(Components!$I$4:$I$989, MATCH(B12&amp;D12&amp;F12,Components!$B$4:$B$989&amp;Components!$C$4:$C$989&amp;Components!$H$4:$H$989,0),0),"")</f>
        <v/>
      </c>
      <c r="H12" s="238" t="s">
        <v>2855</v>
      </c>
      <c r="I12" s="287" t="s">
        <v>3026</v>
      </c>
      <c r="J12" s="287" t="s">
        <v>2894</v>
      </c>
      <c r="K12" s="141" t="s">
        <v>2895</v>
      </c>
      <c r="L12" s="181">
        <v>200</v>
      </c>
      <c r="M12" s="181">
        <v>200</v>
      </c>
      <c r="N12" s="181">
        <v>200</v>
      </c>
      <c r="O12" s="181">
        <v>200</v>
      </c>
      <c r="P12" s="181">
        <v>200</v>
      </c>
      <c r="Q12" s="202">
        <f t="shared" si="0"/>
        <v>1000</v>
      </c>
      <c r="R12" s="206">
        <v>5000</v>
      </c>
      <c r="S12" s="202">
        <f t="shared" si="2"/>
        <v>1000000</v>
      </c>
      <c r="T12" s="202">
        <f t="shared" si="3"/>
        <v>1000000</v>
      </c>
      <c r="U12" s="202">
        <f t="shared" si="4"/>
        <v>1000000</v>
      </c>
      <c r="V12" s="202">
        <f t="shared" si="5"/>
        <v>1000000</v>
      </c>
      <c r="W12" s="202">
        <f t="shared" si="6"/>
        <v>1000000</v>
      </c>
      <c r="X12" s="202">
        <f t="shared" si="7"/>
        <v>5000000</v>
      </c>
      <c r="Y12" s="180">
        <v>1.1000000000000001</v>
      </c>
      <c r="Z12" s="203" t="str">
        <f>IF(Y12&gt;0,INDEX([8]KPI!$B$2:$B$61, MATCH(Y12,[8]KPI!$A$2:$A$61, 0)),"Enter KPI Reference No. to the left")</f>
        <v>Government public expenditure on education and training</v>
      </c>
      <c r="AA12" s="180" t="s">
        <v>1032</v>
      </c>
      <c r="AB12" s="213" t="s">
        <v>89</v>
      </c>
      <c r="AC12" s="213"/>
    </row>
    <row r="13" spans="1:33" ht="60" x14ac:dyDescent="0.2">
      <c r="A13" s="177">
        <v>11</v>
      </c>
      <c r="B13" s="140">
        <v>6</v>
      </c>
      <c r="C13" s="178" t="str">
        <f>IF(COUNTIF(Components!$E$4:$E$989,B13)&gt;0,INDEX(Components!$G$4:$G$989, MATCH(B13,Components!$E$4:$E$989, 0)),"Enter valid code to the left")</f>
        <v>Higher education</v>
      </c>
      <c r="D13" s="140">
        <v>2</v>
      </c>
      <c r="E13" s="178" t="str">
        <f t="array" ref="E13">IF(COUNTIFS(Components!$F$4:$F$989,D13,Components!$B$4:$B$989,B13)&gt;0,INDEX(Components!$G$4:$G$989, MATCH(B13&amp;D13,Components!$B$4:$B$989&amp;Components!$F$4:$F$989,0),0),"Enter the component code on the left")</f>
        <v>equity enhancement</v>
      </c>
      <c r="F13" s="140"/>
      <c r="G13" s="286" t="str">
        <f t="array" ref="G13">IF(COUNTIFS(Components!$H$4:$H$989,F13, Components!$C$4:$C$989,D13,Components!$B$4:$B$989,B13)&gt;0,INDEX(Components!$I$4:$I$989, MATCH(B13&amp;D13&amp;F13,Components!$B$4:$B$989&amp;Components!$C$4:$C$989&amp;Components!$H$4:$H$989,0),0),"")</f>
        <v/>
      </c>
      <c r="H13" s="138" t="s">
        <v>2858</v>
      </c>
      <c r="I13" s="287" t="s">
        <v>3027</v>
      </c>
      <c r="J13" s="141" t="s">
        <v>2859</v>
      </c>
      <c r="K13" s="141" t="s">
        <v>2896</v>
      </c>
      <c r="L13" s="181">
        <v>36235</v>
      </c>
      <c r="M13" s="181">
        <v>27175</v>
      </c>
      <c r="N13" s="181">
        <v>27175</v>
      </c>
      <c r="O13" s="181">
        <v>27175</v>
      </c>
      <c r="P13" s="181">
        <v>27178</v>
      </c>
      <c r="Q13" s="202">
        <f t="shared" si="0"/>
        <v>144938</v>
      </c>
      <c r="R13" s="206">
        <v>6000</v>
      </c>
      <c r="S13" s="202">
        <f t="shared" si="2"/>
        <v>217410000</v>
      </c>
      <c r="T13" s="202">
        <f t="shared" si="3"/>
        <v>163050000</v>
      </c>
      <c r="U13" s="202">
        <f t="shared" si="4"/>
        <v>163050000</v>
      </c>
      <c r="V13" s="202">
        <f t="shared" si="5"/>
        <v>163050000</v>
      </c>
      <c r="W13" s="202">
        <f t="shared" si="6"/>
        <v>163068000</v>
      </c>
      <c r="X13" s="202">
        <f t="shared" si="7"/>
        <v>869628000</v>
      </c>
      <c r="Y13" s="180">
        <v>1.1000000000000001</v>
      </c>
      <c r="Z13" s="203" t="str">
        <f>IF(Y13&gt;0,INDEX([8]KPI!$B$2:$B$61, MATCH(Y13,[8]KPI!$A$2:$A$61, 0)),"Enter KPI Reference No. to the left")</f>
        <v>Government public expenditure on education and training</v>
      </c>
      <c r="AA13" s="180" t="s">
        <v>1032</v>
      </c>
      <c r="AB13" s="213" t="s">
        <v>89</v>
      </c>
      <c r="AC13" s="213" t="s">
        <v>2860</v>
      </c>
    </row>
    <row r="14" spans="1:33" ht="60" x14ac:dyDescent="0.2">
      <c r="A14" s="177">
        <v>12</v>
      </c>
      <c r="B14" s="140">
        <v>6</v>
      </c>
      <c r="C14" s="178" t="str">
        <f>IF(COUNTIF(Components!$E$4:$E$989,B14)&gt;0,INDEX(Components!$G$4:$G$989, MATCH(B14,Components!$E$4:$E$989, 0)),"Enter valid code to the left")</f>
        <v>Higher education</v>
      </c>
      <c r="D14" s="140">
        <v>2</v>
      </c>
      <c r="E14" s="178" t="str">
        <f t="array" ref="E14">IF(COUNTIFS(Components!$F$4:$F$989,D14,Components!$B$4:$B$989,B14)&gt;0,INDEX(Components!$G$4:$G$989, MATCH(B14&amp;D14,Components!$B$4:$B$989&amp;Components!$F$4:$F$989,0),0),"Enter the component code on the left")</f>
        <v>equity enhancement</v>
      </c>
      <c r="F14" s="140"/>
      <c r="G14" s="286" t="str">
        <f t="array" ref="G14">IF(COUNTIFS(Components!$H$4:$H$989,F14, Components!$C$4:$C$989,D14,Components!$B$4:$B$989,B14)&gt;0,INDEX(Components!$I$4:$I$989, MATCH(B14&amp;D14&amp;F14,Components!$B$4:$B$989&amp;Components!$C$4:$C$989&amp;Components!$H$4:$H$989,0),0),"")</f>
        <v/>
      </c>
      <c r="H14" s="138" t="s">
        <v>2858</v>
      </c>
      <c r="I14" s="287" t="s">
        <v>3028</v>
      </c>
      <c r="J14" s="141" t="s">
        <v>2897</v>
      </c>
      <c r="K14" s="141" t="s">
        <v>2861</v>
      </c>
      <c r="L14" s="181">
        <v>2112</v>
      </c>
      <c r="M14" s="181">
        <v>284</v>
      </c>
      <c r="N14" s="181">
        <v>284</v>
      </c>
      <c r="O14" s="181">
        <v>285</v>
      </c>
      <c r="P14" s="181">
        <v>2970</v>
      </c>
      <c r="Q14" s="202">
        <f t="shared" si="0"/>
        <v>5935</v>
      </c>
      <c r="R14" s="206">
        <v>600</v>
      </c>
      <c r="S14" s="202">
        <f t="shared" si="2"/>
        <v>1267200</v>
      </c>
      <c r="T14" s="202">
        <f t="shared" si="3"/>
        <v>170400</v>
      </c>
      <c r="U14" s="202">
        <f t="shared" si="4"/>
        <v>170400</v>
      </c>
      <c r="V14" s="202">
        <f t="shared" si="5"/>
        <v>171000</v>
      </c>
      <c r="W14" s="202">
        <f t="shared" si="6"/>
        <v>1782000</v>
      </c>
      <c r="X14" s="202">
        <f t="shared" si="7"/>
        <v>3561000</v>
      </c>
      <c r="Y14" s="180">
        <v>1.1000000000000001</v>
      </c>
      <c r="Z14" s="203" t="str">
        <f>IF(Y14&gt;0,INDEX([8]KPI!$B$2:$B$61, MATCH(Y14,[8]KPI!$A$2:$A$61, 0)),"Enter KPI Reference No. to the left")</f>
        <v>Government public expenditure on education and training</v>
      </c>
      <c r="AA14" s="180" t="s">
        <v>1032</v>
      </c>
      <c r="AB14" s="213" t="s">
        <v>89</v>
      </c>
      <c r="AC14" s="213"/>
    </row>
    <row r="15" spans="1:33" ht="60" x14ac:dyDescent="0.2">
      <c r="A15" s="177">
        <v>13</v>
      </c>
      <c r="B15" s="140">
        <v>6</v>
      </c>
      <c r="C15" s="178" t="str">
        <f>IF(COUNTIF(Components!$E$4:$E$989,B15)&gt;0,INDEX(Components!$G$4:$G$989, MATCH(B15,Components!$E$4:$E$989, 0)),"Enter valid code to the left")</f>
        <v>Higher education</v>
      </c>
      <c r="D15" s="140">
        <v>2</v>
      </c>
      <c r="E15" s="178" t="str">
        <f t="array" ref="E15">IF(COUNTIFS(Components!$F$4:$F$989,D15,Components!$B$4:$B$989,B15)&gt;0,INDEX(Components!$G$4:$G$989, MATCH(B15&amp;D15,Components!$B$4:$B$989&amp;Components!$F$4:$F$989,0),0),"Enter the component code on the left")</f>
        <v>equity enhancement</v>
      </c>
      <c r="F15" s="140"/>
      <c r="G15" s="286" t="str">
        <f t="array" ref="G15">IF(COUNTIFS(Components!$H$4:$H$989,F15, Components!$C$4:$C$989,D15,Components!$B$4:$B$989,B15)&gt;0,INDEX(Components!$I$4:$I$989, MATCH(B15&amp;D15&amp;F15,Components!$B$4:$B$989&amp;Components!$C$4:$C$989&amp;Components!$H$4:$H$989,0),0),"")</f>
        <v/>
      </c>
      <c r="H15" s="138" t="s">
        <v>2858</v>
      </c>
      <c r="I15" s="287" t="s">
        <v>3029</v>
      </c>
      <c r="J15" s="141" t="s">
        <v>2897</v>
      </c>
      <c r="K15" s="141" t="s">
        <v>2898</v>
      </c>
      <c r="L15" s="181">
        <v>33000</v>
      </c>
      <c r="M15" s="181">
        <v>33000</v>
      </c>
      <c r="N15" s="181">
        <v>33000</v>
      </c>
      <c r="O15" s="181">
        <v>33000</v>
      </c>
      <c r="P15" s="181">
        <v>44000</v>
      </c>
      <c r="Q15" s="202">
        <f t="shared" si="0"/>
        <v>176000</v>
      </c>
      <c r="R15" s="206">
        <v>1000</v>
      </c>
      <c r="S15" s="202">
        <f t="shared" si="2"/>
        <v>33000000</v>
      </c>
      <c r="T15" s="202">
        <f t="shared" si="3"/>
        <v>33000000</v>
      </c>
      <c r="U15" s="202">
        <f t="shared" si="4"/>
        <v>33000000</v>
      </c>
      <c r="V15" s="202">
        <f t="shared" si="5"/>
        <v>33000000</v>
      </c>
      <c r="W15" s="202">
        <f t="shared" si="6"/>
        <v>44000000</v>
      </c>
      <c r="X15" s="202">
        <f t="shared" si="7"/>
        <v>176000000</v>
      </c>
      <c r="Y15" s="180">
        <v>1.1000000000000001</v>
      </c>
      <c r="Z15" s="203" t="str">
        <f>IF(Y15&gt;0,INDEX([8]KPI!$B$2:$B$61, MATCH(Y15,[8]KPI!$A$2:$A$61, 0)),"Enter KPI Reference No. to the left")</f>
        <v>Government public expenditure on education and training</v>
      </c>
      <c r="AA15" s="180" t="s">
        <v>1032</v>
      </c>
      <c r="AB15" s="213" t="s">
        <v>89</v>
      </c>
      <c r="AC15" s="213"/>
    </row>
    <row r="16" spans="1:33" ht="48" x14ac:dyDescent="0.2">
      <c r="A16" s="177">
        <v>14</v>
      </c>
      <c r="B16" s="140">
        <v>6</v>
      </c>
      <c r="C16" s="178" t="str">
        <f>IF(COUNTIF(Components!$E$4:$E$989,B16)&gt;0,INDEX(Components!$G$4:$G$989, MATCH(B16,Components!$E$4:$E$989, 0)),"Enter valid code to the left")</f>
        <v>Higher education</v>
      </c>
      <c r="D16" s="140">
        <v>2</v>
      </c>
      <c r="E16" s="178" t="str">
        <f t="array" ref="E16">IF(COUNTIFS(Components!$F$4:$F$989,D16,Components!$B$4:$B$989,B16)&gt;0,INDEX(Components!$G$4:$G$989, MATCH(B16&amp;D16,Components!$B$4:$B$989&amp;Components!$F$4:$F$989,0),0),"Enter the component code on the left")</f>
        <v>equity enhancement</v>
      </c>
      <c r="F16" s="140"/>
      <c r="G16" s="286" t="str">
        <f t="array" ref="G16">IF(COUNTIFS(Components!$H$4:$H$989,F16, Components!$C$4:$C$989,D16,Components!$B$4:$B$989,B16)&gt;0,INDEX(Components!$I$4:$I$989, MATCH(B16&amp;D16&amp;F16,Components!$B$4:$B$989&amp;Components!$C$4:$C$989&amp;Components!$H$4:$H$989,0),0),"")</f>
        <v/>
      </c>
      <c r="H16" s="138" t="s">
        <v>2858</v>
      </c>
      <c r="I16" s="138" t="s">
        <v>3030</v>
      </c>
      <c r="J16" s="138" t="s">
        <v>2899</v>
      </c>
      <c r="K16" s="141" t="s">
        <v>2900</v>
      </c>
      <c r="L16" s="181">
        <v>160255</v>
      </c>
      <c r="M16" s="181">
        <v>27175</v>
      </c>
      <c r="N16" s="181">
        <v>27175</v>
      </c>
      <c r="O16" s="181">
        <v>27175</v>
      </c>
      <c r="P16" s="181">
        <v>27178</v>
      </c>
      <c r="Q16" s="202">
        <f t="shared" si="0"/>
        <v>268958</v>
      </c>
      <c r="R16" s="206">
        <v>1000</v>
      </c>
      <c r="S16" s="202">
        <f t="shared" si="2"/>
        <v>160255000</v>
      </c>
      <c r="T16" s="202">
        <f t="shared" si="3"/>
        <v>27175000</v>
      </c>
      <c r="U16" s="202">
        <f t="shared" si="4"/>
        <v>27175000</v>
      </c>
      <c r="V16" s="202">
        <f t="shared" si="5"/>
        <v>27175000</v>
      </c>
      <c r="W16" s="202">
        <f t="shared" si="6"/>
        <v>27178000</v>
      </c>
      <c r="X16" s="202">
        <f t="shared" si="7"/>
        <v>268958000</v>
      </c>
      <c r="Y16" s="180">
        <v>1.1000000000000001</v>
      </c>
      <c r="Z16" s="203" t="str">
        <f>IF(Y16&gt;0,INDEX([8]KPI!$B$2:$B$61, MATCH(Y16,[8]KPI!$A$2:$A$61, 0)),"Enter KPI Reference No. to the left")</f>
        <v>Government public expenditure on education and training</v>
      </c>
      <c r="AA16" s="180" t="s">
        <v>1032</v>
      </c>
      <c r="AB16" s="213" t="s">
        <v>89</v>
      </c>
      <c r="AC16" s="213"/>
    </row>
    <row r="17" spans="1:29" ht="48" x14ac:dyDescent="0.2">
      <c r="A17" s="177">
        <v>15</v>
      </c>
      <c r="B17" s="140">
        <v>6</v>
      </c>
      <c r="C17" s="178" t="str">
        <f>IF(COUNTIF(Components!$E$4:$E$989,B17)&gt;0,INDEX(Components!$G$4:$G$989, MATCH(B17,Components!$E$4:$E$989, 0)),"Enter valid code to the left")</f>
        <v>Higher education</v>
      </c>
      <c r="D17" s="140">
        <v>2</v>
      </c>
      <c r="E17" s="178" t="str">
        <f t="array" ref="E17">IF(COUNTIFS(Components!$F$4:$F$989,D17,Components!$B$4:$B$989,B17)&gt;0,INDEX(Components!$G$4:$G$989, MATCH(B17&amp;D17,Components!$B$4:$B$989&amp;Components!$F$4:$F$989,0),0),"Enter the component code on the left")</f>
        <v>equity enhancement</v>
      </c>
      <c r="F17" s="140"/>
      <c r="G17" s="286" t="str">
        <f t="array" ref="G17">IF(COUNTIFS(Components!$H$4:$H$989,F17, Components!$C$4:$C$989,D17,Components!$B$4:$B$989,B17)&gt;0,INDEX(Components!$I$4:$I$989, MATCH(B17&amp;D17&amp;F17,Components!$B$4:$B$989&amp;Components!$C$4:$C$989&amp;Components!$H$4:$H$989,0),0),"")</f>
        <v/>
      </c>
      <c r="H17" s="138" t="s">
        <v>2858</v>
      </c>
      <c r="I17" s="138" t="s">
        <v>3031</v>
      </c>
      <c r="J17" s="138" t="s">
        <v>2863</v>
      </c>
      <c r="K17" s="141" t="s">
        <v>2862</v>
      </c>
      <c r="L17" s="181">
        <v>6190</v>
      </c>
      <c r="M17" s="181">
        <v>3353</v>
      </c>
      <c r="N17" s="181">
        <v>3353</v>
      </c>
      <c r="O17" s="181">
        <v>3352</v>
      </c>
      <c r="P17" s="181">
        <v>3352</v>
      </c>
      <c r="Q17" s="202">
        <f t="shared" si="0"/>
        <v>19600</v>
      </c>
      <c r="R17" s="206">
        <v>50000</v>
      </c>
      <c r="S17" s="202">
        <f t="shared" si="2"/>
        <v>309500000</v>
      </c>
      <c r="T17" s="202">
        <f t="shared" si="3"/>
        <v>167650000</v>
      </c>
      <c r="U17" s="202">
        <f t="shared" si="4"/>
        <v>167650000</v>
      </c>
      <c r="V17" s="202">
        <f t="shared" si="5"/>
        <v>167600000</v>
      </c>
      <c r="W17" s="202">
        <f t="shared" si="6"/>
        <v>167600000</v>
      </c>
      <c r="X17" s="202">
        <f t="shared" si="7"/>
        <v>980000000</v>
      </c>
      <c r="Y17" s="180">
        <v>1.1000000000000001</v>
      </c>
      <c r="Z17" s="203" t="str">
        <f>IF(Y17&gt;0,INDEX([8]KPI!$B$2:$B$61, MATCH(Y17,[8]KPI!$A$2:$A$61, 0)),"Enter KPI Reference No. to the left")</f>
        <v>Government public expenditure on education and training</v>
      </c>
      <c r="AA17" s="180" t="s">
        <v>1032</v>
      </c>
      <c r="AB17" s="213" t="s">
        <v>89</v>
      </c>
      <c r="AC17" s="213"/>
    </row>
    <row r="18" spans="1:29" ht="48" x14ac:dyDescent="0.2">
      <c r="A18" s="177">
        <v>16</v>
      </c>
      <c r="B18" s="140">
        <v>6</v>
      </c>
      <c r="C18" s="178" t="str">
        <f>IF(COUNTIF(Components!$E$4:$E$989,B18)&gt;0,INDEX(Components!$G$4:$G$989, MATCH(B18,Components!$E$4:$E$989, 0)),"Enter valid code to the left")</f>
        <v>Higher education</v>
      </c>
      <c r="D18" s="140">
        <v>2</v>
      </c>
      <c r="E18" s="178" t="str">
        <f t="array" ref="E18">IF(COUNTIFS(Components!$F$4:$F$989,D18,Components!$B$4:$B$989,B18)&gt;0,INDEX(Components!$G$4:$G$989, MATCH(B18&amp;D18,Components!$B$4:$B$989&amp;Components!$F$4:$F$989,0),0),"Enter the component code on the left")</f>
        <v>equity enhancement</v>
      </c>
      <c r="F18" s="140"/>
      <c r="G18" s="286" t="str">
        <f t="array" ref="G18">IF(COUNTIFS(Components!$H$4:$H$989,F18, Components!$C$4:$C$989,D18,Components!$B$4:$B$989,B18)&gt;0,INDEX(Components!$I$4:$I$989, MATCH(B18&amp;D18&amp;F18,Components!$B$4:$B$989&amp;Components!$C$4:$C$989&amp;Components!$H$4:$H$989,0),0),"")</f>
        <v/>
      </c>
      <c r="H18" s="138" t="s">
        <v>2858</v>
      </c>
      <c r="I18" s="287" t="s">
        <v>3032</v>
      </c>
      <c r="J18" s="141" t="s">
        <v>2863</v>
      </c>
      <c r="K18" s="141" t="s">
        <v>2901</v>
      </c>
      <c r="L18" s="181">
        <v>365</v>
      </c>
      <c r="M18" s="181">
        <v>233</v>
      </c>
      <c r="N18" s="181">
        <v>234</v>
      </c>
      <c r="O18" s="181">
        <v>234</v>
      </c>
      <c r="P18" s="181">
        <v>234</v>
      </c>
      <c r="Q18" s="202">
        <f t="shared" si="0"/>
        <v>1300</v>
      </c>
      <c r="R18" s="217">
        <v>100000</v>
      </c>
      <c r="S18" s="202">
        <f t="shared" si="2"/>
        <v>36500000</v>
      </c>
      <c r="T18" s="202">
        <f t="shared" si="3"/>
        <v>23300000</v>
      </c>
      <c r="U18" s="202">
        <f t="shared" si="4"/>
        <v>23400000</v>
      </c>
      <c r="V18" s="202">
        <f t="shared" si="5"/>
        <v>23400000</v>
      </c>
      <c r="W18" s="202">
        <f t="shared" si="6"/>
        <v>23400000</v>
      </c>
      <c r="X18" s="202">
        <f t="shared" si="7"/>
        <v>130000000</v>
      </c>
      <c r="Y18" s="180">
        <v>1.1000000000000001</v>
      </c>
      <c r="Z18" s="203" t="str">
        <f>IF(Y18&gt;0,INDEX([8]KPI!$B$2:$B$61, MATCH(Y18,[8]KPI!$A$2:$A$61, 0)),"Enter KPI Reference No. to the left")</f>
        <v>Government public expenditure on education and training</v>
      </c>
      <c r="AA18" s="180" t="s">
        <v>1032</v>
      </c>
      <c r="AB18" s="213" t="s">
        <v>89</v>
      </c>
      <c r="AC18" s="213"/>
    </row>
    <row r="19" spans="1:29" ht="84" x14ac:dyDescent="0.2">
      <c r="A19" s="177">
        <v>17</v>
      </c>
      <c r="B19" s="140">
        <v>6</v>
      </c>
      <c r="C19" s="178" t="str">
        <f>IF(COUNTIF(Components!$E$4:$E$989,B19)&gt;0,INDEX(Components!$G$4:$G$989, MATCH(B19,Components!$E$4:$E$989, 0)),"Enter valid code to the left")</f>
        <v>Higher education</v>
      </c>
      <c r="D19" s="140">
        <v>2</v>
      </c>
      <c r="E19" s="178" t="str">
        <f t="array" ref="E19">IF(COUNTIFS(Components!$F$4:$F$989,D19,Components!$B$4:$B$989,B19)&gt;0,INDEX(Components!$G$4:$G$989, MATCH(B19&amp;D19,Components!$B$4:$B$989&amp;Components!$F$4:$F$989,0),0),"Enter the component code on the left")</f>
        <v>equity enhancement</v>
      </c>
      <c r="F19" s="140"/>
      <c r="G19" s="286" t="str">
        <f t="array" ref="G19">IF(COUNTIFS(Components!$H$4:$H$989,F19, Components!$C$4:$C$989,D19,Components!$B$4:$B$989,B19)&gt;0,INDEX(Components!$I$4:$I$989, MATCH(B19&amp;D19&amp;F19,Components!$B$4:$B$989&amp;Components!$C$4:$C$989&amp;Components!$H$4:$H$989,0),0),"")</f>
        <v/>
      </c>
      <c r="H19" s="138" t="s">
        <v>2864</v>
      </c>
      <c r="I19" s="138" t="s">
        <v>3033</v>
      </c>
      <c r="J19" s="138" t="s">
        <v>2902</v>
      </c>
      <c r="K19" s="141" t="s">
        <v>2903</v>
      </c>
      <c r="L19" s="181">
        <v>5</v>
      </c>
      <c r="M19" s="181">
        <v>15</v>
      </c>
      <c r="N19" s="181">
        <v>10</v>
      </c>
      <c r="O19" s="181">
        <v>3</v>
      </c>
      <c r="P19" s="181"/>
      <c r="Q19" s="202">
        <f t="shared" si="0"/>
        <v>33</v>
      </c>
      <c r="R19" s="217">
        <v>10000000</v>
      </c>
      <c r="S19" s="202">
        <f t="shared" si="2"/>
        <v>50000000</v>
      </c>
      <c r="T19" s="202">
        <f t="shared" si="3"/>
        <v>150000000</v>
      </c>
      <c r="U19" s="202">
        <f t="shared" si="4"/>
        <v>100000000</v>
      </c>
      <c r="V19" s="202">
        <f t="shared" si="5"/>
        <v>30000000</v>
      </c>
      <c r="W19" s="202">
        <f t="shared" si="6"/>
        <v>0</v>
      </c>
      <c r="X19" s="202">
        <f t="shared" si="7"/>
        <v>330000000</v>
      </c>
      <c r="Y19" s="180">
        <v>1.1000000000000001</v>
      </c>
      <c r="Z19" s="203" t="str">
        <f>IF(Y19&gt;0,INDEX([8]KPI!$B$2:$B$61, MATCH(Y19,[8]KPI!$A$2:$A$61, 0)),"Enter KPI Reference No. to the left")</f>
        <v>Government public expenditure on education and training</v>
      </c>
      <c r="AA19" s="180" t="s">
        <v>1032</v>
      </c>
      <c r="AB19" s="213" t="s">
        <v>89</v>
      </c>
      <c r="AC19" s="213" t="s">
        <v>2865</v>
      </c>
    </row>
    <row r="20" spans="1:29" ht="60" x14ac:dyDescent="0.2">
      <c r="A20" s="177">
        <v>18</v>
      </c>
      <c r="B20" s="140">
        <v>6</v>
      </c>
      <c r="C20" s="178" t="str">
        <f>IF(COUNTIF(Components!$E$4:$E$989,B20)&gt;0,INDEX(Components!$G$4:$G$989, MATCH(B20,Components!$E$4:$E$989, 0)),"Enter valid code to the left")</f>
        <v>Higher education</v>
      </c>
      <c r="D20" s="140">
        <v>2</v>
      </c>
      <c r="E20" s="178" t="str">
        <f t="array" ref="E20">IF(COUNTIFS(Components!$F$4:$F$989,D20,Components!$B$4:$B$989,B20)&gt;0,INDEX(Components!$G$4:$G$989, MATCH(B20&amp;D20,Components!$B$4:$B$989&amp;Components!$F$4:$F$989,0),0),"Enter the component code on the left")</f>
        <v>equity enhancement</v>
      </c>
      <c r="F20" s="140"/>
      <c r="G20" s="286" t="str">
        <f t="array" ref="G20">IF(COUNTIFS(Components!$H$4:$H$989,F20, Components!$C$4:$C$989,D20,Components!$B$4:$B$989,B20)&gt;0,INDEX(Components!$I$4:$I$989, MATCH(B20&amp;D20&amp;F20,Components!$B$4:$B$989&amp;Components!$C$4:$C$989&amp;Components!$H$4:$H$989,0),0),"")</f>
        <v/>
      </c>
      <c r="H20" s="138" t="s">
        <v>2864</v>
      </c>
      <c r="I20" s="138" t="s">
        <v>3034</v>
      </c>
      <c r="J20" s="141" t="s">
        <v>2904</v>
      </c>
      <c r="K20" s="141" t="s">
        <v>2905</v>
      </c>
      <c r="L20" s="181">
        <v>9689</v>
      </c>
      <c r="M20" s="181">
        <v>6732</v>
      </c>
      <c r="N20" s="181">
        <v>6732</v>
      </c>
      <c r="O20" s="181">
        <v>6731</v>
      </c>
      <c r="P20" s="181">
        <v>29884</v>
      </c>
      <c r="Q20" s="202">
        <f t="shared" si="0"/>
        <v>59768</v>
      </c>
      <c r="R20" s="217">
        <v>1000</v>
      </c>
      <c r="S20" s="202">
        <f t="shared" si="2"/>
        <v>9689000</v>
      </c>
      <c r="T20" s="202">
        <f t="shared" si="3"/>
        <v>6732000</v>
      </c>
      <c r="U20" s="202">
        <f t="shared" si="4"/>
        <v>6732000</v>
      </c>
      <c r="V20" s="202">
        <f t="shared" si="5"/>
        <v>6731000</v>
      </c>
      <c r="W20" s="202">
        <f t="shared" si="6"/>
        <v>29884000</v>
      </c>
      <c r="X20" s="202">
        <f t="shared" si="7"/>
        <v>59768000</v>
      </c>
      <c r="Y20" s="180">
        <v>1.1000000000000001</v>
      </c>
      <c r="Z20" s="203" t="str">
        <f>IF(Y20&gt;0,INDEX([8]KPI!$B$2:$B$61, MATCH(Y20,[8]KPI!$A$2:$A$61, 0)),"Enter KPI Reference No. to the left")</f>
        <v>Government public expenditure on education and training</v>
      </c>
      <c r="AA20" s="180"/>
      <c r="AB20" s="213"/>
      <c r="AC20" s="213"/>
    </row>
    <row r="21" spans="1:29" ht="60" x14ac:dyDescent="0.2">
      <c r="A21" s="177">
        <v>19</v>
      </c>
      <c r="B21" s="140">
        <v>6</v>
      </c>
      <c r="C21" s="178" t="str">
        <f>IF(COUNTIF(Components!$E$4:$E$989,B21)&gt;0,INDEX(Components!$G$4:$G$989, MATCH(B21,Components!$E$4:$E$989, 0)),"Enter valid code to the left")</f>
        <v>Higher education</v>
      </c>
      <c r="D21" s="140">
        <v>2</v>
      </c>
      <c r="E21" s="178" t="str">
        <f t="array" ref="E21">IF(COUNTIFS(Components!$F$4:$F$989,D21,Components!$B$4:$B$989,B21)&gt;0,INDEX(Components!$G$4:$G$989, MATCH(B21&amp;D21,Components!$B$4:$B$989&amp;Components!$F$4:$F$989,0),0),"Enter the component code on the left")</f>
        <v>equity enhancement</v>
      </c>
      <c r="F21" s="140"/>
      <c r="G21" s="286" t="str">
        <f t="array" ref="G21">IF(COUNTIFS(Components!$H$4:$H$989,F21, Components!$C$4:$C$989,D21,Components!$B$4:$B$989,B21)&gt;0,INDEX(Components!$I$4:$I$989, MATCH(B21&amp;D21&amp;F21,Components!$B$4:$B$989&amp;Components!$C$4:$C$989&amp;Components!$H$4:$H$989,0),0),"")</f>
        <v/>
      </c>
      <c r="H21" s="138" t="s">
        <v>2864</v>
      </c>
      <c r="I21" s="138" t="s">
        <v>3035</v>
      </c>
      <c r="J21" s="141" t="s">
        <v>2906</v>
      </c>
      <c r="K21" s="141" t="s">
        <v>2907</v>
      </c>
      <c r="L21" s="181">
        <v>0</v>
      </c>
      <c r="M21" s="181">
        <v>1</v>
      </c>
      <c r="N21" s="181">
        <v>1</v>
      </c>
      <c r="O21" s="181">
        <v>1</v>
      </c>
      <c r="P21" s="181">
        <v>0</v>
      </c>
      <c r="Q21" s="202">
        <f t="shared" si="0"/>
        <v>3</v>
      </c>
      <c r="R21" s="217">
        <v>10000000</v>
      </c>
      <c r="S21" s="202">
        <f t="shared" si="2"/>
        <v>0</v>
      </c>
      <c r="T21" s="202">
        <f t="shared" si="3"/>
        <v>10000000</v>
      </c>
      <c r="U21" s="202">
        <f t="shared" si="4"/>
        <v>10000000</v>
      </c>
      <c r="V21" s="202">
        <f t="shared" si="5"/>
        <v>10000000</v>
      </c>
      <c r="W21" s="202">
        <f t="shared" si="6"/>
        <v>0</v>
      </c>
      <c r="X21" s="202">
        <f t="shared" si="7"/>
        <v>30000000</v>
      </c>
      <c r="Y21" s="180">
        <v>1.1000000000000001</v>
      </c>
      <c r="Z21" s="203" t="str">
        <f>IF(Y21&gt;0,INDEX([8]KPI!$B$2:$B$61, MATCH(Y21,[8]KPI!$A$2:$A$61, 0)),"Enter KPI Reference No. to the left")</f>
        <v>Government public expenditure on education and training</v>
      </c>
      <c r="AA21" s="180" t="s">
        <v>1032</v>
      </c>
      <c r="AB21" s="213" t="s">
        <v>89</v>
      </c>
      <c r="AC21" s="213"/>
    </row>
    <row r="22" spans="1:29" ht="60" x14ac:dyDescent="0.2">
      <c r="A22" s="177">
        <v>20</v>
      </c>
      <c r="B22" s="140">
        <v>6</v>
      </c>
      <c r="C22" s="178" t="str">
        <f>IF(COUNTIF(Components!$E$4:$E$989,B22)&gt;0,INDEX(Components!$G$4:$G$989, MATCH(B22,Components!$E$4:$E$989, 0)),"Enter valid code to the left")</f>
        <v>Higher education</v>
      </c>
      <c r="D22" s="140">
        <v>2</v>
      </c>
      <c r="E22" s="178" t="str">
        <f t="array" ref="E22">IF(COUNTIFS(Components!$F$4:$F$989,D22,Components!$B$4:$B$989,B22)&gt;0,INDEX(Components!$G$4:$G$989, MATCH(B22&amp;D22,Components!$B$4:$B$989&amp;Components!$F$4:$F$989,0),0),"Enter the component code on the left")</f>
        <v>equity enhancement</v>
      </c>
      <c r="F22" s="140"/>
      <c r="G22" s="286" t="str">
        <f t="array" ref="G22">IF(COUNTIFS(Components!$H$4:$H$989,F22, Components!$C$4:$C$989,D22,Components!$B$4:$B$989,B22)&gt;0,INDEX(Components!$I$4:$I$989, MATCH(B22&amp;D22&amp;F22,Components!$B$4:$B$989&amp;Components!$C$4:$C$989&amp;Components!$H$4:$H$989,0),0),"")</f>
        <v/>
      </c>
      <c r="H22" s="138" t="s">
        <v>2864</v>
      </c>
      <c r="I22" s="287" t="s">
        <v>3036</v>
      </c>
      <c r="J22" s="141" t="s">
        <v>2906</v>
      </c>
      <c r="K22" s="141" t="s">
        <v>2866</v>
      </c>
      <c r="L22" s="181"/>
      <c r="M22" s="181">
        <v>1</v>
      </c>
      <c r="N22" s="181">
        <v>0</v>
      </c>
      <c r="O22" s="181">
        <v>0</v>
      </c>
      <c r="P22" s="181">
        <v>0</v>
      </c>
      <c r="Q22" s="202">
        <f t="shared" si="0"/>
        <v>1</v>
      </c>
      <c r="R22" s="217">
        <v>500000</v>
      </c>
      <c r="S22" s="202">
        <f t="shared" si="2"/>
        <v>0</v>
      </c>
      <c r="T22" s="202">
        <f t="shared" si="3"/>
        <v>500000</v>
      </c>
      <c r="U22" s="202">
        <f t="shared" si="4"/>
        <v>0</v>
      </c>
      <c r="V22" s="202">
        <f t="shared" si="5"/>
        <v>0</v>
      </c>
      <c r="W22" s="202">
        <f t="shared" si="6"/>
        <v>0</v>
      </c>
      <c r="X22" s="202">
        <f t="shared" si="7"/>
        <v>500000</v>
      </c>
      <c r="Y22" s="180">
        <v>1.1000000000000001</v>
      </c>
      <c r="Z22" s="203" t="str">
        <f>IF(Y22&gt;0,INDEX([8]KPI!$B$2:$B$61, MATCH(Y22,[8]KPI!$A$2:$A$61, 0)),"Enter KPI Reference No. to the left")</f>
        <v>Government public expenditure on education and training</v>
      </c>
      <c r="AA22" s="180" t="s">
        <v>1032</v>
      </c>
      <c r="AB22" s="213" t="s">
        <v>89</v>
      </c>
      <c r="AC22" s="213"/>
    </row>
    <row r="23" spans="1:29" ht="60" x14ac:dyDescent="0.2">
      <c r="A23" s="177">
        <v>21</v>
      </c>
      <c r="B23" s="140">
        <v>6</v>
      </c>
      <c r="C23" s="178" t="str">
        <f>IF(COUNTIF(Components!$E$4:$E$989,B23)&gt;0,INDEX(Components!$G$4:$G$989, MATCH(B23,Components!$E$4:$E$989, 0)),"Enter valid code to the left")</f>
        <v>Higher education</v>
      </c>
      <c r="D23" s="140">
        <v>2</v>
      </c>
      <c r="E23" s="178" t="str">
        <f t="array" ref="E23">IF(COUNTIFS(Components!$F$4:$F$989,D23,Components!$B$4:$B$989,B23)&gt;0,INDEX(Components!$G$4:$G$989, MATCH(B23&amp;D23,Components!$B$4:$B$989&amp;Components!$F$4:$F$989,0),0),"Enter the component code on the left")</f>
        <v>equity enhancement</v>
      </c>
      <c r="F23" s="140"/>
      <c r="G23" s="286" t="str">
        <f t="array" ref="G23">IF(COUNTIFS(Components!$H$4:$H$989,F23, Components!$C$4:$C$989,D23,Components!$B$4:$B$989,B23)&gt;0,INDEX(Components!$I$4:$I$989, MATCH(B23&amp;D23&amp;F23,Components!$B$4:$B$989&amp;Components!$C$4:$C$989&amp;Components!$H$4:$H$989,0),0),"")</f>
        <v/>
      </c>
      <c r="H23" s="138" t="s">
        <v>2864</v>
      </c>
      <c r="I23" s="138" t="s">
        <v>3037</v>
      </c>
      <c r="J23" s="141" t="s">
        <v>2867</v>
      </c>
      <c r="K23" s="141" t="s">
        <v>2903</v>
      </c>
      <c r="L23" s="181">
        <v>950</v>
      </c>
      <c r="M23" s="181">
        <v>475</v>
      </c>
      <c r="N23" s="181">
        <v>475</v>
      </c>
      <c r="O23" s="181">
        <v>475</v>
      </c>
      <c r="P23" s="181"/>
      <c r="Q23" s="202">
        <f t="shared" si="0"/>
        <v>2375</v>
      </c>
      <c r="R23" s="206">
        <v>2000</v>
      </c>
      <c r="S23" s="202">
        <f t="shared" si="2"/>
        <v>1900000</v>
      </c>
      <c r="T23" s="202">
        <f t="shared" si="3"/>
        <v>950000</v>
      </c>
      <c r="U23" s="202">
        <f t="shared" si="4"/>
        <v>950000</v>
      </c>
      <c r="V23" s="202">
        <f t="shared" si="5"/>
        <v>950000</v>
      </c>
      <c r="W23" s="202">
        <f t="shared" si="6"/>
        <v>0</v>
      </c>
      <c r="X23" s="202">
        <f t="shared" si="7"/>
        <v>4750000</v>
      </c>
      <c r="Y23" s="180">
        <v>1.1000000000000001</v>
      </c>
      <c r="Z23" s="203" t="str">
        <f>IF(Y23&gt;0,INDEX([8]KPI!$B$2:$B$61, MATCH(Y23,[8]KPI!$A$2:$A$61, 0)),"Enter KPI Reference No. to the left")</f>
        <v>Government public expenditure on education and training</v>
      </c>
      <c r="AA23" s="180" t="s">
        <v>1032</v>
      </c>
      <c r="AB23" s="213" t="s">
        <v>89</v>
      </c>
      <c r="AC23" s="213"/>
    </row>
    <row r="24" spans="1:29" ht="60" x14ac:dyDescent="0.2">
      <c r="A24" s="177">
        <v>22</v>
      </c>
      <c r="B24" s="140">
        <v>6</v>
      </c>
      <c r="C24" s="178" t="str">
        <f>IF(COUNTIF(Components!$E$4:$E$989,B24)&gt;0,INDEX(Components!$G$4:$G$989, MATCH(B24,Components!$E$4:$E$989, 0)),"Enter valid code to the left")</f>
        <v>Higher education</v>
      </c>
      <c r="D24" s="140">
        <v>2</v>
      </c>
      <c r="E24" s="178" t="str">
        <f t="array" ref="E24">IF(COUNTIFS(Components!$F$4:$F$989,D24,Components!$B$4:$B$989,B24)&gt;0,INDEX(Components!$G$4:$G$989, MATCH(B24&amp;D24,Components!$B$4:$B$989&amp;Components!$F$4:$F$989,0),0),"Enter the component code on the left")</f>
        <v>equity enhancement</v>
      </c>
      <c r="F24" s="140"/>
      <c r="G24" s="286" t="str">
        <f t="array" ref="G24">IF(COUNTIFS(Components!$H$4:$H$989,F24, Components!$C$4:$C$989,D24,Components!$B$4:$B$989,B24)&gt;0,INDEX(Components!$I$4:$I$989, MATCH(B24&amp;D24&amp;F24,Components!$B$4:$B$989&amp;Components!$C$4:$C$989&amp;Components!$H$4:$H$989,0),0),"")</f>
        <v/>
      </c>
      <c r="H24" s="138" t="s">
        <v>2864</v>
      </c>
      <c r="I24" s="138" t="s">
        <v>3038</v>
      </c>
      <c r="J24" s="141" t="s">
        <v>2868</v>
      </c>
      <c r="K24" s="141" t="s">
        <v>2908</v>
      </c>
      <c r="L24" s="181">
        <v>9689</v>
      </c>
      <c r="M24" s="181">
        <v>6732</v>
      </c>
      <c r="N24" s="181">
        <v>6732</v>
      </c>
      <c r="O24" s="181">
        <v>6731</v>
      </c>
      <c r="P24" s="181">
        <v>29884</v>
      </c>
      <c r="Q24" s="202">
        <f t="shared" si="0"/>
        <v>59768</v>
      </c>
      <c r="R24" s="206">
        <v>2000</v>
      </c>
      <c r="S24" s="202">
        <f t="shared" si="2"/>
        <v>19378000</v>
      </c>
      <c r="T24" s="202">
        <f t="shared" si="3"/>
        <v>13464000</v>
      </c>
      <c r="U24" s="202">
        <f t="shared" si="4"/>
        <v>13464000</v>
      </c>
      <c r="V24" s="202">
        <f t="shared" si="5"/>
        <v>13462000</v>
      </c>
      <c r="W24" s="202">
        <f t="shared" si="6"/>
        <v>59768000</v>
      </c>
      <c r="X24" s="202">
        <f t="shared" si="7"/>
        <v>119536000</v>
      </c>
      <c r="Y24" s="180">
        <v>1.1000000000000001</v>
      </c>
      <c r="Z24" s="203" t="str">
        <f>IF(Y24&gt;0,INDEX([8]KPI!$B$2:$B$61, MATCH(Y24,[8]KPI!$A$2:$A$61, 0)),"Enter KPI Reference No. to the left")</f>
        <v>Government public expenditure on education and training</v>
      </c>
      <c r="AA24" s="180" t="s">
        <v>1032</v>
      </c>
      <c r="AB24" s="213" t="s">
        <v>89</v>
      </c>
      <c r="AC24" s="213"/>
    </row>
    <row r="25" spans="1:29" ht="132" x14ac:dyDescent="0.2">
      <c r="A25" s="177">
        <v>23</v>
      </c>
      <c r="B25" s="140">
        <v>6</v>
      </c>
      <c r="C25" s="178" t="str">
        <f>IF(COUNTIF(Components!$E$4:$E$989,B25)&gt;0,INDEX(Components!$G$4:$G$989, MATCH(B25,Components!$E$4:$E$989, 0)),"Enter valid code to the left")</f>
        <v>Higher education</v>
      </c>
      <c r="D25" s="140">
        <v>2</v>
      </c>
      <c r="E25" s="178" t="str">
        <f t="array" ref="E25">IF(COUNTIFS(Components!$F$4:$F$989,D25,Components!$B$4:$B$989,B25)&gt;0,INDEX(Components!$G$4:$G$989, MATCH(B25&amp;D25,Components!$B$4:$B$989&amp;Components!$F$4:$F$989,0),0),"Enter the component code on the left")</f>
        <v>equity enhancement</v>
      </c>
      <c r="F25" s="140"/>
      <c r="G25" s="286" t="str">
        <f t="array" ref="G25">IF(COUNTIFS(Components!$H$4:$H$989,F25, Components!$C$4:$C$989,D25,Components!$B$4:$B$989,B25)&gt;0,INDEX(Components!$I$4:$I$989, MATCH(B25&amp;D25&amp;F25,Components!$B$4:$B$989&amp;Components!$C$4:$C$989&amp;Components!$H$4:$H$989,0),0),"")</f>
        <v/>
      </c>
      <c r="H25" s="138" t="s">
        <v>2869</v>
      </c>
      <c r="I25" s="287" t="s">
        <v>3039</v>
      </c>
      <c r="J25" s="141" t="s">
        <v>2930</v>
      </c>
      <c r="K25" s="141" t="s">
        <v>2934</v>
      </c>
      <c r="L25" s="181"/>
      <c r="M25" s="181">
        <v>48</v>
      </c>
      <c r="N25" s="181">
        <v>49</v>
      </c>
      <c r="O25" s="181">
        <v>49</v>
      </c>
      <c r="P25" s="181">
        <v>0</v>
      </c>
      <c r="Q25" s="202">
        <f t="shared" si="0"/>
        <v>146</v>
      </c>
      <c r="R25" s="206">
        <v>20000</v>
      </c>
      <c r="S25" s="202">
        <f t="shared" si="2"/>
        <v>0</v>
      </c>
      <c r="T25" s="202">
        <f t="shared" si="3"/>
        <v>960000</v>
      </c>
      <c r="U25" s="202">
        <f t="shared" si="4"/>
        <v>980000</v>
      </c>
      <c r="V25" s="202">
        <f t="shared" si="5"/>
        <v>980000</v>
      </c>
      <c r="W25" s="202">
        <f t="shared" si="6"/>
        <v>0</v>
      </c>
      <c r="X25" s="202">
        <f t="shared" si="7"/>
        <v>2920000</v>
      </c>
      <c r="Y25" s="180">
        <v>1.1000000000000001</v>
      </c>
      <c r="Z25" s="203" t="str">
        <f>IF(Y25&gt;0,INDEX([8]KPI!$B$2:$B$61, MATCH(Y25,[8]KPI!$A$2:$A$61, 0)),"Enter KPI Reference No. to the left")</f>
        <v>Government public expenditure on education and training</v>
      </c>
      <c r="AA25" s="180" t="s">
        <v>1032</v>
      </c>
      <c r="AB25" s="213" t="s">
        <v>89</v>
      </c>
      <c r="AC25" s="213"/>
    </row>
    <row r="26" spans="1:29" ht="72" x14ac:dyDescent="0.2">
      <c r="A26" s="177">
        <v>24</v>
      </c>
      <c r="B26" s="140">
        <v>6</v>
      </c>
      <c r="C26" s="178" t="str">
        <f>IF(COUNTIF(Components!$E$4:$E$989,B26)&gt;0,INDEX(Components!$G$4:$G$989, MATCH(B26,Components!$E$4:$E$989, 0)),"Enter valid code to the left")</f>
        <v>Higher education</v>
      </c>
      <c r="D26" s="140">
        <v>2</v>
      </c>
      <c r="E26" s="178" t="str">
        <f t="array" ref="E26">IF(COUNTIFS(Components!$F$4:$F$989,D26,Components!$B$4:$B$989,B26)&gt;0,INDEX(Components!$G$4:$G$989, MATCH(B26&amp;D26,Components!$B$4:$B$989&amp;Components!$F$4:$F$989,0),0),"Enter the component code on the left")</f>
        <v>equity enhancement</v>
      </c>
      <c r="F26" s="140"/>
      <c r="G26" s="286" t="str">
        <f t="array" ref="G26">IF(COUNTIFS(Components!$H$4:$H$989,F26, Components!$C$4:$C$989,D26,Components!$B$4:$B$989,B26)&gt;0,INDEX(Components!$I$4:$I$989, MATCH(B26&amp;D26&amp;F26,Components!$B$4:$B$989&amp;Components!$C$4:$C$989&amp;Components!$H$4:$H$989,0),0),"")</f>
        <v/>
      </c>
      <c r="H26" s="138" t="s">
        <v>2869</v>
      </c>
      <c r="I26" s="287" t="s">
        <v>3040</v>
      </c>
      <c r="J26" s="287" t="s">
        <v>2931</v>
      </c>
      <c r="K26" s="141" t="s">
        <v>2932</v>
      </c>
      <c r="L26" s="181">
        <v>0</v>
      </c>
      <c r="M26" s="181">
        <v>11</v>
      </c>
      <c r="N26" s="181">
        <v>11</v>
      </c>
      <c r="O26" s="181">
        <v>11</v>
      </c>
      <c r="P26" s="181">
        <v>11</v>
      </c>
      <c r="Q26" s="202">
        <f t="shared" si="0"/>
        <v>44</v>
      </c>
      <c r="R26" s="217">
        <v>2000000</v>
      </c>
      <c r="S26" s="202">
        <f t="shared" si="2"/>
        <v>0</v>
      </c>
      <c r="T26" s="202">
        <f t="shared" si="3"/>
        <v>22000000</v>
      </c>
      <c r="U26" s="202">
        <f t="shared" si="4"/>
        <v>22000000</v>
      </c>
      <c r="V26" s="202">
        <f t="shared" si="5"/>
        <v>22000000</v>
      </c>
      <c r="W26" s="202">
        <f t="shared" si="6"/>
        <v>22000000</v>
      </c>
      <c r="X26" s="202">
        <f t="shared" si="7"/>
        <v>88000000</v>
      </c>
      <c r="Y26" s="180">
        <v>1.1000000000000001</v>
      </c>
      <c r="Z26" s="203" t="str">
        <f>IF(Y26&gt;0,INDEX([8]KPI!$B$2:$B$61, MATCH(Y26,[8]KPI!$A$2:$A$61, 0)),"Enter KPI Reference No. to the left")</f>
        <v>Government public expenditure on education and training</v>
      </c>
      <c r="AA26" s="180" t="s">
        <v>1032</v>
      </c>
      <c r="AB26" s="213" t="s">
        <v>89</v>
      </c>
      <c r="AC26" s="213"/>
    </row>
    <row r="27" spans="1:29" ht="60" x14ac:dyDescent="0.2">
      <c r="A27" s="177">
        <v>25</v>
      </c>
      <c r="B27" s="140">
        <v>6</v>
      </c>
      <c r="C27" s="178" t="str">
        <f>IF(COUNTIF(Components!$E$4:$E$989,B27)&gt;0,INDEX(Components!$G$4:$G$989, MATCH(B27,Components!$E$4:$E$989, 0)),"Enter valid code to the left")</f>
        <v>Higher education</v>
      </c>
      <c r="D27" s="140">
        <v>3</v>
      </c>
      <c r="E27" s="178" t="str">
        <f t="array" ref="E27">IF(COUNTIFS(Components!$F$4:$F$989,D27,Components!$B$4:$B$989,B27)&gt;0,INDEX(Components!$G$4:$G$989, MATCH(B27&amp;D27,Components!$B$4:$B$989&amp;Components!$F$4:$F$989,0),0),"Enter the component code on the left")</f>
        <v>relevance and quality enhancement</v>
      </c>
      <c r="F27" s="140"/>
      <c r="G27" s="286" t="str">
        <f t="array" ref="G27">IF(COUNTIFS(Components!$H$4:$H$989,F27, Components!$C$4:$C$989,D27,Components!$B$4:$B$989,B27)&gt;0,INDEX(Components!$I$4:$I$989, MATCH(B27&amp;D27&amp;F27,Components!$B$4:$B$989&amp;Components!$C$4:$C$989&amp;Components!$H$4:$H$989,0),0),"")</f>
        <v/>
      </c>
      <c r="H27" s="138" t="s">
        <v>2870</v>
      </c>
      <c r="I27" s="287" t="s">
        <v>3041</v>
      </c>
      <c r="J27" s="287" t="s">
        <v>2909</v>
      </c>
      <c r="K27" s="141" t="s">
        <v>2933</v>
      </c>
      <c r="L27" s="181">
        <v>0</v>
      </c>
      <c r="M27" s="181">
        <v>1</v>
      </c>
      <c r="N27" s="181"/>
      <c r="O27" s="181"/>
      <c r="P27" s="181"/>
      <c r="Q27" s="202">
        <f t="shared" si="0"/>
        <v>1</v>
      </c>
      <c r="R27" s="206">
        <v>500000</v>
      </c>
      <c r="S27" s="202">
        <f t="shared" si="2"/>
        <v>0</v>
      </c>
      <c r="T27" s="202">
        <f t="shared" si="3"/>
        <v>500000</v>
      </c>
      <c r="U27" s="202">
        <f t="shared" si="4"/>
        <v>0</v>
      </c>
      <c r="V27" s="202">
        <f t="shared" si="5"/>
        <v>0</v>
      </c>
      <c r="W27" s="202">
        <f t="shared" si="6"/>
        <v>0</v>
      </c>
      <c r="X27" s="202">
        <f t="shared" si="7"/>
        <v>500000</v>
      </c>
      <c r="Y27" s="180">
        <v>1.1000000000000001</v>
      </c>
      <c r="Z27" s="203" t="str">
        <f>IF(Y27&gt;0,INDEX([8]KPI!$B$2:$B$61, MATCH(Y27,[8]KPI!$A$2:$A$61, 0)),"Enter KPI Reference No. to the left")</f>
        <v>Government public expenditure on education and training</v>
      </c>
      <c r="AA27" s="180" t="s">
        <v>1032</v>
      </c>
      <c r="AB27" s="213" t="s">
        <v>89</v>
      </c>
      <c r="AC27" s="213"/>
    </row>
    <row r="28" spans="1:29" ht="60" x14ac:dyDescent="0.2">
      <c r="A28" s="177">
        <v>26</v>
      </c>
      <c r="B28" s="140">
        <v>6</v>
      </c>
      <c r="C28" s="178" t="str">
        <f>IF(COUNTIF(Components!$E$4:$E$989,B28)&gt;0,INDEX(Components!$G$4:$G$989, MATCH(B28,Components!$E$4:$E$989, 0)),"Enter valid code to the left")</f>
        <v>Higher education</v>
      </c>
      <c r="D28" s="140">
        <v>3</v>
      </c>
      <c r="E28" s="178" t="str">
        <f t="array" ref="E28">IF(COUNTIFS(Components!$F$4:$F$989,D28,Components!$B$4:$B$989,B28)&gt;0,INDEX(Components!$G$4:$G$989, MATCH(B28&amp;D28,Components!$B$4:$B$989&amp;Components!$F$4:$F$989,0),0),"Enter the component code on the left")</f>
        <v>relevance and quality enhancement</v>
      </c>
      <c r="F28" s="140"/>
      <c r="G28" s="286" t="str">
        <f t="array" ref="G28">IF(COUNTIFS(Components!$H$4:$H$989,F28, Components!$C$4:$C$989,D28,Components!$B$4:$B$989,B28)&gt;0,INDEX(Components!$I$4:$I$989, MATCH(B28&amp;D28&amp;F28,Components!$B$4:$B$989&amp;Components!$C$4:$C$989&amp;Components!$H$4:$H$989,0),0),"")</f>
        <v/>
      </c>
      <c r="H28" s="138" t="s">
        <v>2870</v>
      </c>
      <c r="I28" s="287" t="s">
        <v>3042</v>
      </c>
      <c r="J28" s="287" t="s">
        <v>2909</v>
      </c>
      <c r="K28" s="141" t="s">
        <v>2935</v>
      </c>
      <c r="L28" s="181">
        <v>0</v>
      </c>
      <c r="M28" s="181">
        <v>1</v>
      </c>
      <c r="N28" s="181"/>
      <c r="O28" s="181"/>
      <c r="P28" s="181"/>
      <c r="Q28" s="202">
        <f t="shared" si="0"/>
        <v>1</v>
      </c>
      <c r="R28" s="206">
        <v>200000</v>
      </c>
      <c r="S28" s="202">
        <f t="shared" si="2"/>
        <v>0</v>
      </c>
      <c r="T28" s="202">
        <f t="shared" si="3"/>
        <v>200000</v>
      </c>
      <c r="U28" s="202">
        <f t="shared" si="4"/>
        <v>0</v>
      </c>
      <c r="V28" s="202">
        <f t="shared" si="5"/>
        <v>0</v>
      </c>
      <c r="W28" s="202">
        <f t="shared" si="6"/>
        <v>0</v>
      </c>
      <c r="X28" s="202">
        <f t="shared" si="7"/>
        <v>200000</v>
      </c>
      <c r="Y28" s="180">
        <v>1.1000000000000001</v>
      </c>
      <c r="Z28" s="203" t="str">
        <f>IF(Y28&gt;0,INDEX([8]KPI!$B$2:$B$61, MATCH(Y28,[8]KPI!$A$2:$A$61, 0)),"Enter KPI Reference No. to the left")</f>
        <v>Government public expenditure on education and training</v>
      </c>
      <c r="AA28" s="180" t="s">
        <v>1032</v>
      </c>
      <c r="AB28" s="213" t="s">
        <v>89</v>
      </c>
      <c r="AC28" s="213"/>
    </row>
    <row r="29" spans="1:29" ht="84" x14ac:dyDescent="0.2">
      <c r="A29" s="177">
        <v>27</v>
      </c>
      <c r="B29" s="140">
        <v>6</v>
      </c>
      <c r="C29" s="178" t="str">
        <f>IF(COUNTIF(Components!$E$4:$E$989,B29)&gt;0,INDEX(Components!$G$4:$G$989, MATCH(B29,Components!$E$4:$E$989, 0)),"Enter valid code to the left")</f>
        <v>Higher education</v>
      </c>
      <c r="D29" s="140">
        <v>3</v>
      </c>
      <c r="E29" s="178" t="str">
        <f t="array" ref="E29">IF(COUNTIFS(Components!$F$4:$F$989,D29,Components!$B$4:$B$989,B29)&gt;0,INDEX(Components!$G$4:$G$989, MATCH(B29&amp;D29,Components!$B$4:$B$989&amp;Components!$F$4:$F$989,0),0),"Enter the component code on the left")</f>
        <v>relevance and quality enhancement</v>
      </c>
      <c r="F29" s="140"/>
      <c r="G29" s="286" t="str">
        <f t="array" ref="G29">IF(COUNTIFS(Components!$H$4:$H$989,F29, Components!$C$4:$C$989,D29,Components!$B$4:$B$989,B29)&gt;0,INDEX(Components!$I$4:$I$989, MATCH(B29&amp;D29&amp;F29,Components!$B$4:$B$989&amp;Components!$C$4:$C$989&amp;Components!$H$4:$H$989,0),0),"")</f>
        <v/>
      </c>
      <c r="H29" s="138" t="s">
        <v>2870</v>
      </c>
      <c r="I29" s="287" t="s">
        <v>3043</v>
      </c>
      <c r="J29" s="287" t="s">
        <v>2909</v>
      </c>
      <c r="K29" s="141" t="s">
        <v>2936</v>
      </c>
      <c r="L29" s="181"/>
      <c r="M29" s="181">
        <v>50</v>
      </c>
      <c r="N29" s="181">
        <v>100</v>
      </c>
      <c r="O29" s="181">
        <v>100</v>
      </c>
      <c r="P29" s="181"/>
      <c r="Q29" s="202">
        <f t="shared" si="0"/>
        <v>250</v>
      </c>
      <c r="R29" s="206">
        <v>5000</v>
      </c>
      <c r="S29" s="202">
        <f t="shared" si="2"/>
        <v>0</v>
      </c>
      <c r="T29" s="202">
        <f t="shared" si="3"/>
        <v>250000</v>
      </c>
      <c r="U29" s="202">
        <f t="shared" si="4"/>
        <v>500000</v>
      </c>
      <c r="V29" s="202">
        <f t="shared" si="5"/>
        <v>500000</v>
      </c>
      <c r="W29" s="202">
        <f t="shared" si="6"/>
        <v>0</v>
      </c>
      <c r="X29" s="202">
        <f t="shared" si="7"/>
        <v>1250000</v>
      </c>
      <c r="Y29" s="180">
        <v>1.4</v>
      </c>
      <c r="Z29" s="203" t="str">
        <f>IF(Y29&gt;0,INDEX([8]KPI!$B$2:$B$61, MATCH(Y29,[8]KPI!$A$2:$A$61, 0)),"Enter KPI Reference No. to the left")</f>
        <v>ESDP V implementing 'units' (federal directorates and TVET agency, REBs and TVET agencies, universities) with multi-year strategic plan</v>
      </c>
      <c r="AA29" s="180" t="s">
        <v>1032</v>
      </c>
      <c r="AB29" s="213" t="s">
        <v>89</v>
      </c>
      <c r="AC29" s="213"/>
    </row>
    <row r="30" spans="1:29" ht="84" x14ac:dyDescent="0.2">
      <c r="A30" s="177">
        <v>28</v>
      </c>
      <c r="B30" s="140">
        <v>6</v>
      </c>
      <c r="C30" s="178" t="str">
        <f>IF(COUNTIF(Components!$E$4:$E$989,B30)&gt;0,INDEX(Components!$G$4:$G$989, MATCH(B30,Components!$E$4:$E$989, 0)),"Enter valid code to the left")</f>
        <v>Higher education</v>
      </c>
      <c r="D30" s="140">
        <v>3</v>
      </c>
      <c r="E30" s="178" t="str">
        <f t="array" ref="E30">IF(COUNTIFS(Components!$F$4:$F$989,D30,Components!$B$4:$B$989,B30)&gt;0,INDEX(Components!$G$4:$G$989, MATCH(B30&amp;D30,Components!$B$4:$B$989&amp;Components!$F$4:$F$989,0),0),"Enter the component code on the left")</f>
        <v>relevance and quality enhancement</v>
      </c>
      <c r="F30" s="140"/>
      <c r="G30" s="286" t="str">
        <f t="array" ref="G30">IF(COUNTIFS(Components!$H$4:$H$989,F30, Components!$C$4:$C$989,D30,Components!$B$4:$B$989,B30)&gt;0,INDEX(Components!$I$4:$I$989, MATCH(B30&amp;D30&amp;F30,Components!$B$4:$B$989&amp;Components!$C$4:$C$989&amp;Components!$H$4:$H$989,0),0),"")</f>
        <v/>
      </c>
      <c r="H30" s="138" t="s">
        <v>2870</v>
      </c>
      <c r="I30" s="287" t="s">
        <v>3044</v>
      </c>
      <c r="J30" s="287" t="s">
        <v>2910</v>
      </c>
      <c r="K30" s="141" t="s">
        <v>2937</v>
      </c>
      <c r="L30" s="181">
        <v>6</v>
      </c>
      <c r="M30" s="181">
        <v>10</v>
      </c>
      <c r="N30" s="181">
        <v>10</v>
      </c>
      <c r="O30" s="181">
        <v>10</v>
      </c>
      <c r="P30" s="181">
        <v>10</v>
      </c>
      <c r="Q30" s="202">
        <f t="shared" si="0"/>
        <v>46</v>
      </c>
      <c r="R30" s="206">
        <v>50000</v>
      </c>
      <c r="S30" s="202">
        <f t="shared" si="2"/>
        <v>300000</v>
      </c>
      <c r="T30" s="202">
        <f t="shared" si="3"/>
        <v>500000</v>
      </c>
      <c r="U30" s="202">
        <f t="shared" si="4"/>
        <v>500000</v>
      </c>
      <c r="V30" s="202">
        <f t="shared" si="5"/>
        <v>500000</v>
      </c>
      <c r="W30" s="202">
        <f t="shared" si="6"/>
        <v>500000</v>
      </c>
      <c r="X30" s="202">
        <f t="shared" si="7"/>
        <v>2300000</v>
      </c>
      <c r="Y30" s="180">
        <v>1.4</v>
      </c>
      <c r="Z30" s="203" t="str">
        <f>IF(Y30&gt;0,INDEX([8]KPI!$B$2:$B$61, MATCH(Y30,[8]KPI!$A$2:$A$61, 0)),"Enter KPI Reference No. to the left")</f>
        <v>ESDP V implementing 'units' (federal directorates and TVET agency, REBs and TVET agencies, universities) with multi-year strategic plan</v>
      </c>
      <c r="AA30" s="180" t="s">
        <v>1032</v>
      </c>
      <c r="AB30" s="213" t="s">
        <v>89</v>
      </c>
      <c r="AC30" s="213"/>
    </row>
    <row r="31" spans="1:29" ht="60" x14ac:dyDescent="0.2">
      <c r="A31" s="177">
        <v>29</v>
      </c>
      <c r="B31" s="140">
        <v>6</v>
      </c>
      <c r="C31" s="178" t="str">
        <f>IF(COUNTIF(Components!$E$4:$E$989,B31)&gt;0,INDEX(Components!$G$4:$G$989, MATCH(B31,Components!$E$4:$E$989, 0)),"Enter valid code to the left")</f>
        <v>Higher education</v>
      </c>
      <c r="D31" s="140">
        <v>3</v>
      </c>
      <c r="E31" s="178" t="str">
        <f t="array" ref="E31">IF(COUNTIFS(Components!$F$4:$F$989,D31,Components!$B$4:$B$989,B31)&gt;0,INDEX(Components!$G$4:$G$989, MATCH(B31&amp;D31,Components!$B$4:$B$989&amp;Components!$F$4:$F$989,0),0),"Enter the component code on the left")</f>
        <v>relevance and quality enhancement</v>
      </c>
      <c r="F31" s="140"/>
      <c r="G31" s="286" t="str">
        <f t="array" ref="G31">IF(COUNTIFS(Components!$H$4:$H$989,F31, Components!$C$4:$C$989,D31,Components!$B$4:$B$989,B31)&gt;0,INDEX(Components!$I$4:$I$989, MATCH(B31&amp;D31&amp;F31,Components!$B$4:$B$989&amp;Components!$C$4:$C$989&amp;Components!$H$4:$H$989,0),0),"")</f>
        <v/>
      </c>
      <c r="H31" s="138" t="s">
        <v>2870</v>
      </c>
      <c r="I31" s="287" t="s">
        <v>3045</v>
      </c>
      <c r="J31" s="287" t="s">
        <v>2911</v>
      </c>
      <c r="K31" s="141" t="s">
        <v>2938</v>
      </c>
      <c r="L31" s="181">
        <v>387565</v>
      </c>
      <c r="M31" s="181">
        <v>52530</v>
      </c>
      <c r="N31" s="181">
        <v>52530</v>
      </c>
      <c r="O31" s="181">
        <v>52530</v>
      </c>
      <c r="P31" s="181">
        <v>52530</v>
      </c>
      <c r="Q31" s="202">
        <f t="shared" si="0"/>
        <v>597685</v>
      </c>
      <c r="R31" s="206">
        <v>13000</v>
      </c>
      <c r="S31" s="202">
        <f t="shared" si="2"/>
        <v>5038345000</v>
      </c>
      <c r="T31" s="202">
        <f t="shared" si="3"/>
        <v>682890000</v>
      </c>
      <c r="U31" s="202">
        <f t="shared" si="4"/>
        <v>682890000</v>
      </c>
      <c r="V31" s="202">
        <f t="shared" si="5"/>
        <v>682890000</v>
      </c>
      <c r="W31" s="202">
        <f t="shared" si="6"/>
        <v>682890000</v>
      </c>
      <c r="X31" s="202">
        <f t="shared" si="7"/>
        <v>7769905000</v>
      </c>
      <c r="Y31" s="180">
        <v>1.1000000000000001</v>
      </c>
      <c r="Z31" s="203" t="str">
        <f>IF(Y31&gt;0,INDEX([8]KPI!$B$2:$B$61, MATCH(Y31,[8]KPI!$A$2:$A$61, 0)),"Enter KPI Reference No. to the left")</f>
        <v>Government public expenditure on education and training</v>
      </c>
      <c r="AA31" s="180" t="s">
        <v>1032</v>
      </c>
      <c r="AB31" s="213" t="s">
        <v>89</v>
      </c>
      <c r="AC31" s="213"/>
    </row>
    <row r="32" spans="1:29" ht="60" x14ac:dyDescent="0.2">
      <c r="A32" s="177">
        <v>30</v>
      </c>
      <c r="B32" s="140">
        <v>6</v>
      </c>
      <c r="C32" s="178" t="str">
        <f>IF(COUNTIF(Components!$E$4:$E$989,B32)&gt;0,INDEX(Components!$G$4:$G$989, MATCH(B32,Components!$E$4:$E$989, 0)),"Enter valid code to the left")</f>
        <v>Higher education</v>
      </c>
      <c r="D32" s="140">
        <v>3</v>
      </c>
      <c r="E32" s="178" t="str">
        <f t="array" ref="E32">IF(COUNTIFS(Components!$F$4:$F$989,D32,Components!$B$4:$B$989,B32)&gt;0,INDEX(Components!$G$4:$G$989, MATCH(B32&amp;D32,Components!$B$4:$B$989&amp;Components!$F$4:$F$989,0),0),"Enter the component code on the left")</f>
        <v>relevance and quality enhancement</v>
      </c>
      <c r="F32" s="140"/>
      <c r="G32" s="286" t="str">
        <f t="array" ref="G32">IF(COUNTIFS(Components!$H$4:$H$989,F32, Components!$C$4:$C$989,D32,Components!$B$4:$B$989,B32)&gt;0,INDEX(Components!$I$4:$I$989, MATCH(B32&amp;D32&amp;F32,Components!$B$4:$B$989&amp;Components!$C$4:$C$989&amp;Components!$H$4:$H$989,0),0),"")</f>
        <v/>
      </c>
      <c r="H32" s="138" t="s">
        <v>2870</v>
      </c>
      <c r="I32" s="287" t="s">
        <v>3046</v>
      </c>
      <c r="J32" s="287" t="s">
        <v>2912</v>
      </c>
      <c r="K32" s="141" t="s">
        <v>2939</v>
      </c>
      <c r="L32" s="181">
        <v>25</v>
      </c>
      <c r="M32" s="181">
        <v>8</v>
      </c>
      <c r="N32" s="181">
        <v>4</v>
      </c>
      <c r="O32" s="181">
        <v>7</v>
      </c>
      <c r="P32" s="181">
        <v>0</v>
      </c>
      <c r="Q32" s="202">
        <f t="shared" si="0"/>
        <v>44</v>
      </c>
      <c r="R32" s="206">
        <v>100000</v>
      </c>
      <c r="S32" s="202">
        <f t="shared" si="2"/>
        <v>2500000</v>
      </c>
      <c r="T32" s="202">
        <f t="shared" si="3"/>
        <v>800000</v>
      </c>
      <c r="U32" s="202">
        <f t="shared" si="4"/>
        <v>400000</v>
      </c>
      <c r="V32" s="202">
        <f t="shared" si="5"/>
        <v>700000</v>
      </c>
      <c r="W32" s="202">
        <f t="shared" si="6"/>
        <v>0</v>
      </c>
      <c r="X32" s="202">
        <f t="shared" si="7"/>
        <v>4400000</v>
      </c>
      <c r="Y32" s="180">
        <v>1.1000000000000001</v>
      </c>
      <c r="Z32" s="203" t="str">
        <f>IF(Y32&gt;0,INDEX([8]KPI!$B$2:$B$61, MATCH(Y32,[8]KPI!$A$2:$A$61, 0)),"Enter KPI Reference No. to the left")</f>
        <v>Government public expenditure on education and training</v>
      </c>
      <c r="AA32" s="180" t="s">
        <v>1032</v>
      </c>
      <c r="AB32" s="213" t="s">
        <v>89</v>
      </c>
      <c r="AC32" s="213"/>
    </row>
    <row r="33" spans="1:29" ht="60" x14ac:dyDescent="0.2">
      <c r="A33" s="177">
        <v>31</v>
      </c>
      <c r="B33" s="140">
        <v>6</v>
      </c>
      <c r="C33" s="178" t="str">
        <f>IF(COUNTIF(Components!$E$4:$E$989,B33)&gt;0,INDEX(Components!$G$4:$G$989, MATCH(B33,Components!$E$4:$E$989, 0)),"Enter valid code to the left")</f>
        <v>Higher education</v>
      </c>
      <c r="D33" s="140">
        <v>3</v>
      </c>
      <c r="E33" s="178" t="str">
        <f t="array" ref="E33">IF(COUNTIFS(Components!$F$4:$F$989,D33,Components!$B$4:$B$989,B33)&gt;0,INDEX(Components!$G$4:$G$989, MATCH(B33&amp;D33,Components!$B$4:$B$989&amp;Components!$F$4:$F$989,0),0),"Enter the component code on the left")</f>
        <v>relevance and quality enhancement</v>
      </c>
      <c r="F33" s="140"/>
      <c r="G33" s="286" t="str">
        <f t="array" ref="G33">IF(COUNTIFS(Components!$H$4:$H$989,F33, Components!$C$4:$C$989,D33,Components!$B$4:$B$989,B33)&gt;0,INDEX(Components!$I$4:$I$989, MATCH(B33&amp;D33&amp;F33,Components!$B$4:$B$989&amp;Components!$C$4:$C$989&amp;Components!$H$4:$H$989,0),0),"")</f>
        <v/>
      </c>
      <c r="H33" s="138" t="s">
        <v>2870</v>
      </c>
      <c r="I33" s="287" t="s">
        <v>3047</v>
      </c>
      <c r="J33" s="287" t="s">
        <v>2909</v>
      </c>
      <c r="K33" s="141" t="s">
        <v>2940</v>
      </c>
      <c r="L33" s="181">
        <v>10</v>
      </c>
      <c r="M33" s="181">
        <v>12</v>
      </c>
      <c r="N33" s="181">
        <v>11</v>
      </c>
      <c r="O33" s="181">
        <v>11</v>
      </c>
      <c r="P33" s="181"/>
      <c r="Q33" s="202">
        <f t="shared" si="0"/>
        <v>44</v>
      </c>
      <c r="R33" s="206">
        <v>100000</v>
      </c>
      <c r="S33" s="202">
        <f t="shared" si="2"/>
        <v>1000000</v>
      </c>
      <c r="T33" s="202">
        <f t="shared" si="3"/>
        <v>1200000</v>
      </c>
      <c r="U33" s="202">
        <f t="shared" si="4"/>
        <v>1100000</v>
      </c>
      <c r="V33" s="202">
        <f t="shared" si="5"/>
        <v>1100000</v>
      </c>
      <c r="W33" s="202">
        <f t="shared" si="6"/>
        <v>0</v>
      </c>
      <c r="X33" s="202">
        <f t="shared" si="7"/>
        <v>4400000</v>
      </c>
      <c r="Y33" s="180">
        <v>1.1000000000000001</v>
      </c>
      <c r="Z33" s="203" t="str">
        <f>IF(Y33&gt;0,INDEX([8]KPI!$B$2:$B$61, MATCH(Y33,[8]KPI!$A$2:$A$61, 0)),"Enter KPI Reference No. to the left")</f>
        <v>Government public expenditure on education and training</v>
      </c>
      <c r="AA33" s="180" t="s">
        <v>1032</v>
      </c>
      <c r="AB33" s="213" t="s">
        <v>89</v>
      </c>
      <c r="AC33" s="213"/>
    </row>
    <row r="34" spans="1:29" ht="72" x14ac:dyDescent="0.2">
      <c r="A34" s="177">
        <v>32</v>
      </c>
      <c r="B34" s="140">
        <v>6</v>
      </c>
      <c r="C34" s="178" t="str">
        <f>IF(COUNTIF(Components!$E$4:$E$989,B34)&gt;0,INDEX(Components!$G$4:$G$989, MATCH(B34,Components!$E$4:$E$989, 0)),"Enter valid code to the left")</f>
        <v>Higher education</v>
      </c>
      <c r="D34" s="140">
        <v>3</v>
      </c>
      <c r="E34" s="178" t="str">
        <f t="array" ref="E34">IF(COUNTIFS(Components!$F$4:$F$989,D34,Components!$B$4:$B$989,B34)&gt;0,INDEX(Components!$G$4:$G$989, MATCH(B34&amp;D34,Components!$B$4:$B$989&amp;Components!$F$4:$F$989,0),0),"Enter the component code on the left")</f>
        <v>relevance and quality enhancement</v>
      </c>
      <c r="F34" s="140"/>
      <c r="G34" s="286" t="str">
        <f t="array" ref="G34">IF(COUNTIFS(Components!$H$4:$H$989,F34, Components!$C$4:$C$989,D34,Components!$B$4:$B$989,B34)&gt;0,INDEX(Components!$I$4:$I$989, MATCH(B34&amp;D34&amp;F34,Components!$B$4:$B$989&amp;Components!$C$4:$C$989&amp;Components!$H$4:$H$989,0),0),"")</f>
        <v/>
      </c>
      <c r="H34" s="138" t="s">
        <v>2870</v>
      </c>
      <c r="I34" s="287" t="s">
        <v>3048</v>
      </c>
      <c r="J34" s="287" t="s">
        <v>2910</v>
      </c>
      <c r="K34" s="287" t="s">
        <v>2941</v>
      </c>
      <c r="L34" s="288">
        <v>2.9375</v>
      </c>
      <c r="M34" s="288">
        <v>2.9375</v>
      </c>
      <c r="N34" s="288">
        <v>2.9375</v>
      </c>
      <c r="O34" s="288">
        <v>2.9375</v>
      </c>
      <c r="P34" s="288">
        <v>2.9375</v>
      </c>
      <c r="Q34" s="202">
        <f t="shared" si="0"/>
        <v>14.6875</v>
      </c>
      <c r="R34" s="206"/>
      <c r="S34" s="202">
        <f t="shared" si="2"/>
        <v>0</v>
      </c>
      <c r="T34" s="202">
        <f t="shared" si="3"/>
        <v>0</v>
      </c>
      <c r="U34" s="202">
        <f t="shared" si="4"/>
        <v>0</v>
      </c>
      <c r="V34" s="202">
        <f t="shared" si="5"/>
        <v>0</v>
      </c>
      <c r="W34" s="202">
        <f t="shared" si="6"/>
        <v>0</v>
      </c>
      <c r="X34" s="202">
        <f t="shared" si="7"/>
        <v>0</v>
      </c>
      <c r="Y34" s="180"/>
      <c r="Z34" s="203" t="str">
        <f>IF(Y34&gt;0,INDEX([8]KPI!$B$2:$B$61, MATCH(Y34,[8]KPI!$A$2:$A$61, 0)),"Enter KPI Reference No. to the left")</f>
        <v>Enter KPI Reference No. to the left</v>
      </c>
      <c r="AA34" s="180" t="s">
        <v>1032</v>
      </c>
      <c r="AB34" s="213" t="s">
        <v>89</v>
      </c>
      <c r="AC34" s="213"/>
    </row>
    <row r="35" spans="1:29" ht="96" x14ac:dyDescent="0.2">
      <c r="A35" s="177">
        <v>33</v>
      </c>
      <c r="B35" s="140">
        <v>6</v>
      </c>
      <c r="C35" s="178" t="str">
        <f>IF(COUNTIF(Components!$E$4:$E$989,B35)&gt;0,INDEX(Components!$G$4:$G$989, MATCH(B35,Components!$E$4:$E$989, 0)),"Enter valid code to the left")</f>
        <v>Higher education</v>
      </c>
      <c r="D35" s="140">
        <v>3</v>
      </c>
      <c r="E35" s="178" t="str">
        <f t="array" ref="E35">IF(COUNTIFS(Components!$F$4:$F$989,D35,Components!$B$4:$B$989,B35)&gt;0,INDEX(Components!$G$4:$G$989, MATCH(B35&amp;D35,Components!$B$4:$B$989&amp;Components!$F$4:$F$989,0),0),"Enter the component code on the left")</f>
        <v>relevance and quality enhancement</v>
      </c>
      <c r="F35" s="140"/>
      <c r="G35" s="286" t="str">
        <f t="array" ref="G35">IF(COUNTIFS(Components!$H$4:$H$989,F35, Components!$C$4:$C$989,D35,Components!$B$4:$B$989,B35)&gt;0,INDEX(Components!$I$4:$I$989, MATCH(B35&amp;D35&amp;F35,Components!$B$4:$B$989&amp;Components!$C$4:$C$989&amp;Components!$H$4:$H$989,0),0),"")</f>
        <v/>
      </c>
      <c r="H35" s="138" t="s">
        <v>2870</v>
      </c>
      <c r="I35" s="287" t="s">
        <v>3049</v>
      </c>
      <c r="J35" s="287" t="s">
        <v>2912</v>
      </c>
      <c r="K35" s="141" t="s">
        <v>2942</v>
      </c>
      <c r="L35" s="181">
        <v>2</v>
      </c>
      <c r="M35" s="181"/>
      <c r="N35" s="181"/>
      <c r="O35" s="181"/>
      <c r="P35" s="181"/>
      <c r="Q35" s="202">
        <f t="shared" si="0"/>
        <v>2</v>
      </c>
      <c r="R35" s="206">
        <v>1000000000</v>
      </c>
      <c r="S35" s="202">
        <f t="shared" si="2"/>
        <v>2000000000</v>
      </c>
      <c r="T35" s="202">
        <f t="shared" si="3"/>
        <v>0</v>
      </c>
      <c r="U35" s="202">
        <f t="shared" si="4"/>
        <v>0</v>
      </c>
      <c r="V35" s="202">
        <f t="shared" si="5"/>
        <v>0</v>
      </c>
      <c r="W35" s="202">
        <f t="shared" si="6"/>
        <v>0</v>
      </c>
      <c r="X35" s="202">
        <f t="shared" si="7"/>
        <v>2000000000</v>
      </c>
      <c r="Y35" s="180"/>
      <c r="Z35" s="203" t="str">
        <f>IF(Y35&gt;0,INDEX([8]KPI!$B$2:$B$61, MATCH(Y35,[8]KPI!$A$2:$A$61, 0)),"Enter KPI Reference No. to the left")</f>
        <v>Enter KPI Reference No. to the left</v>
      </c>
      <c r="AA35" s="180" t="s">
        <v>1032</v>
      </c>
      <c r="AB35" s="213" t="s">
        <v>89</v>
      </c>
      <c r="AC35" s="213"/>
    </row>
    <row r="36" spans="1:29" ht="84" x14ac:dyDescent="0.2">
      <c r="A36" s="177">
        <v>34</v>
      </c>
      <c r="B36" s="140">
        <v>6</v>
      </c>
      <c r="C36" s="178" t="str">
        <f>IF(COUNTIF(Components!$E$4:$E$989,B36)&gt;0,INDEX(Components!$G$4:$G$989, MATCH(B36,Components!$E$4:$E$989, 0)),"Enter valid code to the left")</f>
        <v>Higher education</v>
      </c>
      <c r="D36" s="140">
        <v>3</v>
      </c>
      <c r="E36" s="178" t="str">
        <f t="array" ref="E36">IF(COUNTIFS(Components!$F$4:$F$989,D36,Components!$B$4:$B$989,B36)&gt;0,INDEX(Components!$G$4:$G$989, MATCH(B36&amp;D36,Components!$B$4:$B$989&amp;Components!$F$4:$F$989,0),0),"Enter the component code on the left")</f>
        <v>relevance and quality enhancement</v>
      </c>
      <c r="F36" s="140"/>
      <c r="G36" s="286" t="str">
        <f t="array" ref="G36">IF(COUNTIFS(Components!$H$4:$H$989,F36, Components!$C$4:$C$989,D36,Components!$B$4:$B$989,B36)&gt;0,INDEX(Components!$I$4:$I$989, MATCH(B36&amp;D36&amp;F36,Components!$B$4:$B$989&amp;Components!$C$4:$C$989&amp;Components!$H$4:$H$989,0),0),"")</f>
        <v/>
      </c>
      <c r="H36" s="138" t="s">
        <v>2870</v>
      </c>
      <c r="I36" s="287" t="s">
        <v>3050</v>
      </c>
      <c r="J36" s="287" t="s">
        <v>2912</v>
      </c>
      <c r="K36" s="141" t="s">
        <v>2943</v>
      </c>
      <c r="L36" s="181">
        <v>0</v>
      </c>
      <c r="M36" s="181">
        <v>10</v>
      </c>
      <c r="N36" s="181">
        <v>12</v>
      </c>
      <c r="O36" s="181">
        <v>11</v>
      </c>
      <c r="P36" s="181"/>
      <c r="Q36" s="202">
        <f t="shared" si="0"/>
        <v>33</v>
      </c>
      <c r="R36" s="217">
        <v>2000000</v>
      </c>
      <c r="S36" s="202">
        <f t="shared" si="2"/>
        <v>0</v>
      </c>
      <c r="T36" s="202">
        <f t="shared" si="3"/>
        <v>20000000</v>
      </c>
      <c r="U36" s="202">
        <f t="shared" si="4"/>
        <v>24000000</v>
      </c>
      <c r="V36" s="202">
        <f t="shared" si="5"/>
        <v>22000000</v>
      </c>
      <c r="W36" s="202">
        <f t="shared" si="6"/>
        <v>0</v>
      </c>
      <c r="X36" s="202">
        <f t="shared" si="7"/>
        <v>66000000</v>
      </c>
      <c r="Y36" s="180">
        <v>1.4</v>
      </c>
      <c r="Z36" s="203" t="str">
        <f>IF(Y36&gt;0,INDEX([8]KPI!$B$2:$B$61, MATCH(Y36,[8]KPI!$A$2:$A$61, 0)),"Enter KPI Reference No. to the left")</f>
        <v>ESDP V implementing 'units' (federal directorates and TVET agency, REBs and TVET agencies, universities) with multi-year strategic plan</v>
      </c>
      <c r="AA36" s="180" t="s">
        <v>1032</v>
      </c>
      <c r="AB36" s="213" t="s">
        <v>89</v>
      </c>
      <c r="AC36" s="213"/>
    </row>
    <row r="37" spans="1:29" ht="60" x14ac:dyDescent="0.2">
      <c r="A37" s="177">
        <v>35</v>
      </c>
      <c r="B37" s="140">
        <v>6</v>
      </c>
      <c r="C37" s="178" t="str">
        <f>IF(COUNTIF(Components!$E$4:$E$989,B37)&gt;0,INDEX(Components!$G$4:$G$989, MATCH(B37,Components!$E$4:$E$989, 0)),"Enter valid code to the left")</f>
        <v>Higher education</v>
      </c>
      <c r="D37" s="140">
        <v>3</v>
      </c>
      <c r="E37" s="178" t="str">
        <f t="array" ref="E37">IF(COUNTIFS(Components!$F$4:$F$989,D37,Components!$B$4:$B$989,B37)&gt;0,INDEX(Components!$G$4:$G$989, MATCH(B37&amp;D37,Components!$B$4:$B$989&amp;Components!$F$4:$F$989,0),0),"Enter the component code on the left")</f>
        <v>relevance and quality enhancement</v>
      </c>
      <c r="F37" s="140"/>
      <c r="G37" s="286" t="str">
        <f t="array" ref="G37">IF(COUNTIFS(Components!$H$4:$H$989,F37, Components!$C$4:$C$989,D37,Components!$B$4:$B$989,B37)&gt;0,INDEX(Components!$I$4:$I$989, MATCH(B37&amp;D37&amp;F37,Components!$B$4:$B$989&amp;Components!$C$4:$C$989&amp;Components!$H$4:$H$989,0),0),"")</f>
        <v/>
      </c>
      <c r="H37" s="138" t="s">
        <v>2870</v>
      </c>
      <c r="I37" s="287" t="s">
        <v>3051</v>
      </c>
      <c r="J37" s="141" t="s">
        <v>2944</v>
      </c>
      <c r="K37" s="141" t="s">
        <v>2945</v>
      </c>
      <c r="L37" s="181"/>
      <c r="M37" s="181"/>
      <c r="N37" s="181"/>
      <c r="O37" s="181"/>
      <c r="P37" s="289">
        <v>0.95</v>
      </c>
      <c r="Q37" s="202">
        <f t="shared" si="0"/>
        <v>0.95</v>
      </c>
      <c r="R37" s="206"/>
      <c r="S37" s="202">
        <f t="shared" si="2"/>
        <v>0</v>
      </c>
      <c r="T37" s="202">
        <f t="shared" si="3"/>
        <v>0</v>
      </c>
      <c r="U37" s="202">
        <f t="shared" si="4"/>
        <v>0</v>
      </c>
      <c r="V37" s="202">
        <f t="shared" si="5"/>
        <v>0</v>
      </c>
      <c r="W37" s="202">
        <f t="shared" si="6"/>
        <v>0</v>
      </c>
      <c r="X37" s="202">
        <f t="shared" si="7"/>
        <v>0</v>
      </c>
      <c r="Y37" s="180">
        <v>1.1000000000000001</v>
      </c>
      <c r="Z37" s="203" t="str">
        <f>IF(Y37&gt;0,INDEX([8]KPI!$B$2:$B$61, MATCH(Y37,[8]KPI!$A$2:$A$61, 0)),"Enter KPI Reference No. to the left")</f>
        <v>Government public expenditure on education and training</v>
      </c>
      <c r="AA37" s="180" t="s">
        <v>1032</v>
      </c>
      <c r="AB37" s="213" t="s">
        <v>89</v>
      </c>
      <c r="AC37" s="213"/>
    </row>
    <row r="38" spans="1:29" ht="60" x14ac:dyDescent="0.2">
      <c r="A38" s="177">
        <v>36</v>
      </c>
      <c r="B38" s="140">
        <v>6</v>
      </c>
      <c r="C38" s="178" t="str">
        <f>IF(COUNTIF(Components!$E$4:$E$989,B38)&gt;0,INDEX(Components!$G$4:$G$989, MATCH(B38,Components!$E$4:$E$989, 0)),"Enter valid code to the left")</f>
        <v>Higher education</v>
      </c>
      <c r="D38" s="140">
        <v>3</v>
      </c>
      <c r="E38" s="178" t="str">
        <f t="array" ref="E38">IF(COUNTIFS(Components!$F$4:$F$989,D38,Components!$B$4:$B$989,B38)&gt;0,INDEX(Components!$G$4:$G$989, MATCH(B38&amp;D38,Components!$B$4:$B$989&amp;Components!$F$4:$F$989,0),0),"Enter the component code on the left")</f>
        <v>relevance and quality enhancement</v>
      </c>
      <c r="F38" s="140"/>
      <c r="G38" s="286" t="str">
        <f t="array" ref="G38">IF(COUNTIFS(Components!$H$4:$H$989,F38, Components!$C$4:$C$989,D38,Components!$B$4:$B$989,B38)&gt;0,INDEX(Components!$I$4:$I$989, MATCH(B38&amp;D38&amp;F38,Components!$B$4:$B$989&amp;Components!$C$4:$C$989&amp;Components!$H$4:$H$989,0),0),"")</f>
        <v/>
      </c>
      <c r="H38" s="138" t="s">
        <v>2870</v>
      </c>
      <c r="I38" s="287" t="s">
        <v>3052</v>
      </c>
      <c r="J38" s="287" t="s">
        <v>2911</v>
      </c>
      <c r="K38" s="141" t="s">
        <v>2871</v>
      </c>
      <c r="L38" s="181">
        <v>0</v>
      </c>
      <c r="M38" s="181">
        <v>1</v>
      </c>
      <c r="N38" s="181"/>
      <c r="O38" s="181"/>
      <c r="P38" s="181"/>
      <c r="Q38" s="202">
        <f t="shared" si="0"/>
        <v>1</v>
      </c>
      <c r="R38" s="206">
        <v>500000</v>
      </c>
      <c r="S38" s="202">
        <f t="shared" si="2"/>
        <v>0</v>
      </c>
      <c r="T38" s="202">
        <f t="shared" si="3"/>
        <v>500000</v>
      </c>
      <c r="U38" s="202">
        <f t="shared" si="4"/>
        <v>0</v>
      </c>
      <c r="V38" s="202">
        <f t="shared" si="5"/>
        <v>0</v>
      </c>
      <c r="W38" s="202">
        <f t="shared" si="6"/>
        <v>0</v>
      </c>
      <c r="X38" s="202">
        <f t="shared" si="7"/>
        <v>500000</v>
      </c>
      <c r="Y38" s="180">
        <v>1.1000000000000001</v>
      </c>
      <c r="Z38" s="203" t="str">
        <f>IF(Y38&gt;0,INDEX([8]KPI!$B$2:$B$61, MATCH(Y38,[8]KPI!$A$2:$A$61, 0)),"Enter KPI Reference No. to the left")</f>
        <v>Government public expenditure on education and training</v>
      </c>
      <c r="AA38" s="180" t="s">
        <v>1032</v>
      </c>
      <c r="AB38" s="213" t="s">
        <v>89</v>
      </c>
      <c r="AC38" s="213"/>
    </row>
    <row r="39" spans="1:29" ht="60" x14ac:dyDescent="0.2">
      <c r="A39" s="177">
        <v>37</v>
      </c>
      <c r="B39" s="140">
        <v>6</v>
      </c>
      <c r="C39" s="178" t="str">
        <f>IF(COUNTIF(Components!$E$4:$E$989,B39)&gt;0,INDEX(Components!$G$4:$G$989, MATCH(B39,Components!$E$4:$E$989, 0)),"Enter valid code to the left")</f>
        <v>Higher education</v>
      </c>
      <c r="D39" s="140">
        <v>3</v>
      </c>
      <c r="E39" s="178" t="str">
        <f t="array" ref="E39">IF(COUNTIFS(Components!$F$4:$F$989,D39,Components!$B$4:$B$989,B39)&gt;0,INDEX(Components!$G$4:$G$989, MATCH(B39&amp;D39,Components!$B$4:$B$989&amp;Components!$F$4:$F$989,0),0),"Enter the component code on the left")</f>
        <v>relevance and quality enhancement</v>
      </c>
      <c r="F39" s="140"/>
      <c r="G39" s="286" t="str">
        <f t="array" ref="G39">IF(COUNTIFS(Components!$H$4:$H$989,F39, Components!$C$4:$C$989,D39,Components!$B$4:$B$989,B39)&gt;0,INDEX(Components!$I$4:$I$989, MATCH(B39&amp;D39&amp;F39,Components!$B$4:$B$989&amp;Components!$C$4:$C$989&amp;Components!$H$4:$H$989,0),0),"")</f>
        <v/>
      </c>
      <c r="H39" s="138" t="s">
        <v>2870</v>
      </c>
      <c r="I39" s="287" t="s">
        <v>3053</v>
      </c>
      <c r="J39" s="287" t="s">
        <v>2910</v>
      </c>
      <c r="K39" s="141" t="s">
        <v>2946</v>
      </c>
      <c r="L39" s="181">
        <v>25</v>
      </c>
      <c r="M39" s="181">
        <v>8</v>
      </c>
      <c r="N39" s="181">
        <v>4</v>
      </c>
      <c r="O39" s="181">
        <v>7</v>
      </c>
      <c r="P39" s="181">
        <v>0</v>
      </c>
      <c r="Q39" s="202">
        <f t="shared" si="0"/>
        <v>44</v>
      </c>
      <c r="R39" s="206">
        <v>100000</v>
      </c>
      <c r="S39" s="202">
        <f t="shared" si="2"/>
        <v>2500000</v>
      </c>
      <c r="T39" s="202">
        <f t="shared" si="3"/>
        <v>800000</v>
      </c>
      <c r="U39" s="202">
        <f t="shared" si="4"/>
        <v>400000</v>
      </c>
      <c r="V39" s="202">
        <f t="shared" si="5"/>
        <v>700000</v>
      </c>
      <c r="W39" s="202">
        <f t="shared" si="6"/>
        <v>0</v>
      </c>
      <c r="X39" s="202">
        <f t="shared" si="7"/>
        <v>4400000</v>
      </c>
      <c r="Y39" s="180">
        <v>1.1000000000000001</v>
      </c>
      <c r="Z39" s="203" t="str">
        <f>IF(Y39&gt;0,INDEX([8]KPI!$B$2:$B$61, MATCH(Y39,[8]KPI!$A$2:$A$61, 0)),"Enter KPI Reference No. to the left")</f>
        <v>Government public expenditure on education and training</v>
      </c>
      <c r="AA39" s="180" t="s">
        <v>1032</v>
      </c>
      <c r="AB39" s="213" t="s">
        <v>89</v>
      </c>
      <c r="AC39" s="213"/>
    </row>
    <row r="40" spans="1:29" ht="48" x14ac:dyDescent="0.2">
      <c r="A40" s="177">
        <v>38</v>
      </c>
      <c r="B40" s="140">
        <v>6</v>
      </c>
      <c r="C40" s="178" t="str">
        <f>IF(COUNTIF(Components!$E$4:$E$989,B40)&gt;0,INDEX(Components!$G$4:$G$989, MATCH(B40,Components!$E$4:$E$989, 0)),"Enter valid code to the left")</f>
        <v>Higher education</v>
      </c>
      <c r="D40" s="140">
        <v>3</v>
      </c>
      <c r="E40" s="178" t="str">
        <f t="array" ref="E40">IF(COUNTIFS(Components!$F$4:$F$989,D40,Components!$B$4:$B$989,B40)&gt;0,INDEX(Components!$G$4:$G$989, MATCH(B40&amp;D40,Components!$B$4:$B$989&amp;Components!$F$4:$F$989,0),0),"Enter the component code on the left")</f>
        <v>relevance and quality enhancement</v>
      </c>
      <c r="F40" s="140"/>
      <c r="G40" s="286" t="str">
        <f t="array" ref="G40">IF(COUNTIFS(Components!$H$4:$H$989,F40, Components!$C$4:$C$989,D40,Components!$B$4:$B$989,B40)&gt;0,INDEX(Components!$I$4:$I$989, MATCH(B40&amp;D40&amp;F40,Components!$B$4:$B$989&amp;Components!$C$4:$C$989&amp;Components!$H$4:$H$989,0),0),"")</f>
        <v/>
      </c>
      <c r="H40" s="138" t="s">
        <v>2947</v>
      </c>
      <c r="I40" s="287" t="s">
        <v>3054</v>
      </c>
      <c r="J40" s="287" t="s">
        <v>2913</v>
      </c>
      <c r="K40" s="141" t="s">
        <v>2948</v>
      </c>
      <c r="L40" s="181">
        <v>16976</v>
      </c>
      <c r="M40" s="181">
        <v>1536</v>
      </c>
      <c r="N40" s="181">
        <v>1536</v>
      </c>
      <c r="O40" s="181">
        <v>1536</v>
      </c>
      <c r="P40" s="181">
        <v>1537</v>
      </c>
      <c r="Q40" s="202">
        <f t="shared" si="0"/>
        <v>23121</v>
      </c>
      <c r="R40" s="206">
        <v>96000</v>
      </c>
      <c r="S40" s="202">
        <f t="shared" si="2"/>
        <v>1629696000</v>
      </c>
      <c r="T40" s="202">
        <f t="shared" si="3"/>
        <v>147456000</v>
      </c>
      <c r="U40" s="202">
        <f t="shared" si="4"/>
        <v>147456000</v>
      </c>
      <c r="V40" s="202">
        <f t="shared" si="5"/>
        <v>147456000</v>
      </c>
      <c r="W40" s="202">
        <f t="shared" si="6"/>
        <v>147552000</v>
      </c>
      <c r="X40" s="202">
        <f t="shared" si="7"/>
        <v>2219616000</v>
      </c>
      <c r="Y40" s="180">
        <v>1.1000000000000001</v>
      </c>
      <c r="Z40" s="203" t="str">
        <f>IF(Y40&gt;0,INDEX([8]KPI!$B$2:$B$61, MATCH(Y40,[8]KPI!$A$2:$A$61, 0)),"Enter KPI Reference No. to the left")</f>
        <v>Government public expenditure on education and training</v>
      </c>
      <c r="AA40" s="180" t="s">
        <v>1032</v>
      </c>
      <c r="AB40" s="213" t="s">
        <v>89</v>
      </c>
      <c r="AC40" s="213"/>
    </row>
    <row r="41" spans="1:29" ht="48" x14ac:dyDescent="0.2">
      <c r="A41" s="177">
        <v>39</v>
      </c>
      <c r="B41" s="140">
        <v>6</v>
      </c>
      <c r="C41" s="178" t="str">
        <f>IF(COUNTIF(Components!$E$4:$E$989,B41)&gt;0,INDEX(Components!$G$4:$G$989, MATCH(B41,Components!$E$4:$E$989, 0)),"Enter valid code to the left")</f>
        <v>Higher education</v>
      </c>
      <c r="D41" s="140">
        <v>3</v>
      </c>
      <c r="E41" s="178" t="str">
        <f t="array" ref="E41">IF(COUNTIFS(Components!$F$4:$F$989,D41,Components!$B$4:$B$989,B41)&gt;0,INDEX(Components!$G$4:$G$989, MATCH(B41&amp;D41,Components!$B$4:$B$989&amp;Components!$F$4:$F$989,0),0),"Enter the component code on the left")</f>
        <v>relevance and quality enhancement</v>
      </c>
      <c r="F41" s="140"/>
      <c r="G41" s="286" t="str">
        <f t="array" ref="G41">IF(COUNTIFS(Components!$H$4:$H$989,F41, Components!$C$4:$C$989,D41,Components!$B$4:$B$989,B41)&gt;0,INDEX(Components!$I$4:$I$989, MATCH(B41&amp;D41&amp;F41,Components!$B$4:$B$989&amp;Components!$C$4:$C$989&amp;Components!$H$4:$H$989,0),0),"")</f>
        <v/>
      </c>
      <c r="H41" s="138" t="s">
        <v>2947</v>
      </c>
      <c r="I41" s="287" t="s">
        <v>3055</v>
      </c>
      <c r="J41" s="287" t="s">
        <v>2913</v>
      </c>
      <c r="K41" s="141" t="s">
        <v>2949</v>
      </c>
      <c r="L41" s="181">
        <v>7276</v>
      </c>
      <c r="M41" s="181">
        <v>658</v>
      </c>
      <c r="N41" s="181">
        <v>658</v>
      </c>
      <c r="O41" s="181">
        <v>658</v>
      </c>
      <c r="P41" s="181">
        <v>659</v>
      </c>
      <c r="Q41" s="202">
        <f t="shared" si="0"/>
        <v>9909</v>
      </c>
      <c r="R41" s="206">
        <v>120000</v>
      </c>
      <c r="S41" s="202">
        <f t="shared" si="2"/>
        <v>873120000</v>
      </c>
      <c r="T41" s="202">
        <f t="shared" si="3"/>
        <v>78960000</v>
      </c>
      <c r="U41" s="202">
        <f t="shared" si="4"/>
        <v>78960000</v>
      </c>
      <c r="V41" s="202">
        <f t="shared" si="5"/>
        <v>78960000</v>
      </c>
      <c r="W41" s="202">
        <f t="shared" si="6"/>
        <v>79080000</v>
      </c>
      <c r="X41" s="202">
        <f t="shared" si="7"/>
        <v>1189080000</v>
      </c>
      <c r="Y41" s="180">
        <v>1.1000000000000001</v>
      </c>
      <c r="Z41" s="203" t="str">
        <f>IF(Y41&gt;0,INDEX([8]KPI!$B$2:$B$61, MATCH(Y41,[8]KPI!$A$2:$A$61, 0)),"Enter KPI Reference No. to the left")</f>
        <v>Government public expenditure on education and training</v>
      </c>
      <c r="AA41" s="180"/>
      <c r="AB41" s="213" t="s">
        <v>89</v>
      </c>
      <c r="AC41" s="213"/>
    </row>
    <row r="42" spans="1:29" ht="48" x14ac:dyDescent="0.2">
      <c r="A42" s="177">
        <v>40</v>
      </c>
      <c r="B42" s="140">
        <v>6</v>
      </c>
      <c r="C42" s="178" t="str">
        <f>IF(COUNTIF(Components!$E$4:$E$989,B42)&gt;0,INDEX(Components!$G$4:$G$989, MATCH(B42,Components!$E$4:$E$989, 0)),"Enter valid code to the left")</f>
        <v>Higher education</v>
      </c>
      <c r="D42" s="140">
        <v>3</v>
      </c>
      <c r="E42" s="178" t="str">
        <f t="array" ref="E42">IF(COUNTIFS(Components!$F$4:$F$989,D42,Components!$B$4:$B$989,B42)&gt;0,INDEX(Components!$G$4:$G$989, MATCH(B42&amp;D42,Components!$B$4:$B$989&amp;Components!$F$4:$F$989,0),0),"Enter the component code on the left")</f>
        <v>relevance and quality enhancement</v>
      </c>
      <c r="F42" s="140"/>
      <c r="G42" s="286" t="str">
        <f t="array" ref="G42">IF(COUNTIFS(Components!$H$4:$H$989,F42, Components!$C$4:$C$989,D42,Components!$B$4:$B$989,B42)&gt;0,INDEX(Components!$I$4:$I$989, MATCH(B42&amp;D42&amp;F42,Components!$B$4:$B$989&amp;Components!$C$4:$C$989&amp;Components!$H$4:$H$989,0),0),"")</f>
        <v/>
      </c>
      <c r="H42" s="138" t="s">
        <v>2947</v>
      </c>
      <c r="I42" s="287" t="s">
        <v>3056</v>
      </c>
      <c r="J42" s="141" t="s">
        <v>2872</v>
      </c>
      <c r="K42" s="141" t="s">
        <v>2950</v>
      </c>
      <c r="L42" s="181"/>
      <c r="M42" s="181"/>
      <c r="N42" s="181"/>
      <c r="O42" s="181"/>
      <c r="P42" s="290">
        <v>5.486111111111111E-2</v>
      </c>
      <c r="Q42" s="202">
        <f t="shared" si="0"/>
        <v>5.486111111111111E-2</v>
      </c>
      <c r="R42" s="206">
        <v>0</v>
      </c>
      <c r="S42" s="202">
        <f t="shared" si="2"/>
        <v>0</v>
      </c>
      <c r="T42" s="202">
        <f t="shared" si="3"/>
        <v>0</v>
      </c>
      <c r="U42" s="202">
        <f t="shared" si="4"/>
        <v>0</v>
      </c>
      <c r="V42" s="202">
        <f t="shared" si="5"/>
        <v>0</v>
      </c>
      <c r="W42" s="202">
        <f t="shared" si="6"/>
        <v>0</v>
      </c>
      <c r="X42" s="202">
        <f t="shared" si="7"/>
        <v>0</v>
      </c>
      <c r="Y42" s="180"/>
      <c r="Z42" s="203" t="str">
        <f>IF(Y42&gt;0,INDEX([8]KPI!$B$2:$B$61, MATCH(Y42,[8]KPI!$A$2:$A$61, 0)),"Enter KPI Reference No. to the left")</f>
        <v>Enter KPI Reference No. to the left</v>
      </c>
      <c r="AA42" s="180" t="s">
        <v>1032</v>
      </c>
      <c r="AB42" s="213" t="s">
        <v>89</v>
      </c>
      <c r="AC42" s="213"/>
    </row>
    <row r="43" spans="1:29" ht="84" x14ac:dyDescent="0.2">
      <c r="A43" s="177">
        <v>41</v>
      </c>
      <c r="B43" s="140">
        <v>6</v>
      </c>
      <c r="C43" s="178" t="str">
        <f>IF(COUNTIF(Components!$E$4:$E$989,B43)&gt;0,INDEX(Components!$G$4:$G$989, MATCH(B43,Components!$E$4:$E$989, 0)),"Enter valid code to the left")</f>
        <v>Higher education</v>
      </c>
      <c r="D43" s="140">
        <v>3</v>
      </c>
      <c r="E43" s="178" t="str">
        <f t="array" ref="E43">IF(COUNTIFS(Components!$F$4:$F$989,D43,Components!$B$4:$B$989,B43)&gt;0,INDEX(Components!$G$4:$G$989, MATCH(B43&amp;D43,Components!$B$4:$B$989&amp;Components!$F$4:$F$989,0),0),"Enter the component code on the left")</f>
        <v>relevance and quality enhancement</v>
      </c>
      <c r="F43" s="140"/>
      <c r="G43" s="286" t="str">
        <f t="array" ref="G43">IF(COUNTIFS(Components!$H$4:$H$989,F43, Components!$C$4:$C$989,D43,Components!$B$4:$B$989,B43)&gt;0,INDEX(Components!$I$4:$I$989, MATCH(B43&amp;D43&amp;F43,Components!$B$4:$B$989&amp;Components!$C$4:$C$989&amp;Components!$H$4:$H$989,0),0),"")</f>
        <v/>
      </c>
      <c r="H43" s="138" t="s">
        <v>2947</v>
      </c>
      <c r="I43" s="287" t="s">
        <v>3057</v>
      </c>
      <c r="J43" s="141" t="s">
        <v>2872</v>
      </c>
      <c r="K43" s="141" t="s">
        <v>2951</v>
      </c>
      <c r="L43" s="181">
        <v>22</v>
      </c>
      <c r="M43" s="181">
        <v>3</v>
      </c>
      <c r="N43" s="181">
        <v>0</v>
      </c>
      <c r="O43" s="181">
        <v>0</v>
      </c>
      <c r="P43" s="181">
        <v>0</v>
      </c>
      <c r="Q43" s="202">
        <f t="shared" si="0"/>
        <v>25</v>
      </c>
      <c r="R43" s="206">
        <v>2000000</v>
      </c>
      <c r="S43" s="202">
        <f t="shared" si="2"/>
        <v>44000000</v>
      </c>
      <c r="T43" s="202">
        <f t="shared" si="3"/>
        <v>6000000</v>
      </c>
      <c r="U43" s="202">
        <f t="shared" si="4"/>
        <v>0</v>
      </c>
      <c r="V43" s="202">
        <f t="shared" si="5"/>
        <v>0</v>
      </c>
      <c r="W43" s="202">
        <f t="shared" si="6"/>
        <v>0</v>
      </c>
      <c r="X43" s="202">
        <f t="shared" si="7"/>
        <v>50000000</v>
      </c>
      <c r="Y43" s="180">
        <v>1.4</v>
      </c>
      <c r="Z43" s="203" t="str">
        <f>IF(Y43&gt;0,INDEX([8]KPI!$B$2:$B$61, MATCH(Y43,[8]KPI!$A$2:$A$61, 0)),"Enter KPI Reference No. to the left")</f>
        <v>ESDP V implementing 'units' (federal directorates and TVET agency, REBs and TVET agencies, universities) with multi-year strategic plan</v>
      </c>
      <c r="AA43" s="180" t="s">
        <v>1032</v>
      </c>
      <c r="AB43" s="213" t="s">
        <v>89</v>
      </c>
      <c r="AC43" s="213"/>
    </row>
    <row r="44" spans="1:29" ht="36" x14ac:dyDescent="0.2">
      <c r="A44" s="177">
        <v>42</v>
      </c>
      <c r="B44" s="140">
        <v>6</v>
      </c>
      <c r="C44" s="178" t="str">
        <f>IF(COUNTIF(Components!$E$4:$E$989,B44)&gt;0,INDEX(Components!$G$4:$G$989, MATCH(B44,Components!$E$4:$E$989, 0)),"Enter valid code to the left")</f>
        <v>Higher education</v>
      </c>
      <c r="D44" s="140">
        <v>3</v>
      </c>
      <c r="E44" s="178" t="str">
        <f t="array" ref="E44">IF(COUNTIFS(Components!$F$4:$F$989,D44,Components!$B$4:$B$989,B44)&gt;0,INDEX(Components!$G$4:$G$989, MATCH(B44&amp;D44,Components!$B$4:$B$989&amp;Components!$F$4:$F$989,0),0),"Enter the component code on the left")</f>
        <v>relevance and quality enhancement</v>
      </c>
      <c r="F44" s="140"/>
      <c r="G44" s="286" t="str">
        <f t="array" ref="G44">IF(COUNTIFS(Components!$H$4:$H$989,F44, Components!$C$4:$C$989,D44,Components!$B$4:$B$989,B44)&gt;0,INDEX(Components!$I$4:$I$989, MATCH(B44&amp;D44&amp;F44,Components!$B$4:$B$989&amp;Components!$C$4:$C$989&amp;Components!$H$4:$H$989,0),0),"")</f>
        <v/>
      </c>
      <c r="H44" s="138" t="s">
        <v>2947</v>
      </c>
      <c r="I44" s="287" t="s">
        <v>3058</v>
      </c>
      <c r="J44" s="287" t="s">
        <v>2914</v>
      </c>
      <c r="K44" s="141" t="s">
        <v>2952</v>
      </c>
      <c r="L44" s="181"/>
      <c r="M44" s="181">
        <v>10</v>
      </c>
      <c r="N44" s="181">
        <v>10</v>
      </c>
      <c r="O44" s="181">
        <v>10</v>
      </c>
      <c r="P44" s="181">
        <v>14</v>
      </c>
      <c r="Q44" s="202">
        <f t="shared" si="0"/>
        <v>44</v>
      </c>
      <c r="R44" s="206">
        <v>500000</v>
      </c>
      <c r="S44" s="202">
        <f t="shared" si="2"/>
        <v>0</v>
      </c>
      <c r="T44" s="202">
        <f t="shared" si="3"/>
        <v>5000000</v>
      </c>
      <c r="U44" s="202">
        <f t="shared" si="4"/>
        <v>5000000</v>
      </c>
      <c r="V44" s="202">
        <f t="shared" si="5"/>
        <v>5000000</v>
      </c>
      <c r="W44" s="202">
        <f t="shared" si="6"/>
        <v>7000000</v>
      </c>
      <c r="X44" s="202">
        <f t="shared" si="7"/>
        <v>22000000</v>
      </c>
      <c r="Y44" s="180">
        <v>1.1000000000000001</v>
      </c>
      <c r="Z44" s="203" t="str">
        <f>IF(Y44&gt;0,INDEX([8]KPI!$B$2:$B$61, MATCH(Y44,[8]KPI!$A$2:$A$61, 0)),"Enter KPI Reference No. to the left")</f>
        <v>Government public expenditure on education and training</v>
      </c>
      <c r="AA44" s="180" t="s">
        <v>1032</v>
      </c>
      <c r="AB44" s="213" t="s">
        <v>89</v>
      </c>
      <c r="AC44" s="213"/>
    </row>
    <row r="45" spans="1:29" ht="36" x14ac:dyDescent="0.2">
      <c r="A45" s="177">
        <v>43</v>
      </c>
      <c r="B45" s="140">
        <v>6</v>
      </c>
      <c r="C45" s="178" t="str">
        <f>IF(COUNTIF(Components!$E$4:$E$989,B45)&gt;0,INDEX(Components!$G$4:$G$989, MATCH(B45,Components!$E$4:$E$989, 0)),"Enter valid code to the left")</f>
        <v>Higher education</v>
      </c>
      <c r="D45" s="140">
        <v>3</v>
      </c>
      <c r="E45" s="178" t="str">
        <f t="array" ref="E45">IF(COUNTIFS(Components!$F$4:$F$989,D45,Components!$B$4:$B$989,B45)&gt;0,INDEX(Components!$G$4:$G$989, MATCH(B45&amp;D45,Components!$B$4:$B$989&amp;Components!$F$4:$F$989,0),0),"Enter the component code on the left")</f>
        <v>relevance and quality enhancement</v>
      </c>
      <c r="F45" s="140"/>
      <c r="G45" s="286" t="str">
        <f t="array" ref="G45">IF(COUNTIFS(Components!$H$4:$H$989,F45, Components!$C$4:$C$989,D45,Components!$B$4:$B$989,B45)&gt;0,INDEX(Components!$I$4:$I$989, MATCH(B45&amp;D45&amp;F45,Components!$B$4:$B$989&amp;Components!$C$4:$C$989&amp;Components!$H$4:$H$989,0),0),"")</f>
        <v/>
      </c>
      <c r="H45" s="138" t="s">
        <v>2947</v>
      </c>
      <c r="I45" s="287" t="s">
        <v>3059</v>
      </c>
      <c r="J45" s="141" t="s">
        <v>2872</v>
      </c>
      <c r="K45" s="141" t="s">
        <v>2953</v>
      </c>
      <c r="L45" s="181">
        <v>1907</v>
      </c>
      <c r="M45" s="181">
        <v>1430</v>
      </c>
      <c r="N45" s="181">
        <v>1430</v>
      </c>
      <c r="O45" s="181">
        <v>1430</v>
      </c>
      <c r="P45" s="181">
        <v>1430</v>
      </c>
      <c r="Q45" s="202">
        <f t="shared" si="0"/>
        <v>7627</v>
      </c>
      <c r="R45" s="206">
        <v>96000</v>
      </c>
      <c r="S45" s="202">
        <f t="shared" si="2"/>
        <v>183072000</v>
      </c>
      <c r="T45" s="202">
        <f t="shared" si="3"/>
        <v>137280000</v>
      </c>
      <c r="U45" s="202">
        <f t="shared" si="4"/>
        <v>137280000</v>
      </c>
      <c r="V45" s="202">
        <f t="shared" si="5"/>
        <v>137280000</v>
      </c>
      <c r="W45" s="202">
        <f t="shared" si="6"/>
        <v>137280000</v>
      </c>
      <c r="X45" s="202">
        <f t="shared" si="7"/>
        <v>732192000</v>
      </c>
      <c r="Y45" s="180">
        <v>1.1000000000000001</v>
      </c>
      <c r="Z45" s="203" t="str">
        <f>IF(Y45&gt;0,INDEX([8]KPI!$B$2:$B$61, MATCH(Y45,[8]KPI!$A$2:$A$61, 0)),"Enter KPI Reference No. to the left")</f>
        <v>Government public expenditure on education and training</v>
      </c>
      <c r="AA45" s="180" t="s">
        <v>1032</v>
      </c>
      <c r="AB45" s="213" t="s">
        <v>89</v>
      </c>
      <c r="AC45" s="213"/>
    </row>
    <row r="46" spans="1:29" ht="72" x14ac:dyDescent="0.2">
      <c r="A46" s="177">
        <v>44</v>
      </c>
      <c r="B46" s="140">
        <v>6</v>
      </c>
      <c r="C46" s="178" t="str">
        <f>IF(COUNTIF(Components!$E$4:$E$989,B46)&gt;0,INDEX(Components!$G$4:$G$989, MATCH(B46,Components!$E$4:$E$989, 0)),"Enter valid code to the left")</f>
        <v>Higher education</v>
      </c>
      <c r="D46" s="140">
        <v>3</v>
      </c>
      <c r="E46" s="178" t="str">
        <f t="array" ref="E46">IF(COUNTIFS(Components!$F$4:$F$989,D46,Components!$B$4:$B$989,B46)&gt;0,INDEX(Components!$G$4:$G$989, MATCH(B46&amp;D46,Components!$B$4:$B$989&amp;Components!$F$4:$F$989,0),0),"Enter the component code on the left")</f>
        <v>relevance and quality enhancement</v>
      </c>
      <c r="F46" s="140"/>
      <c r="G46" s="286" t="str">
        <f t="array" ref="G46">IF(COUNTIFS(Components!$H$4:$H$989,F46, Components!$C$4:$C$989,D46,Components!$B$4:$B$989,B46)&gt;0,INDEX(Components!$I$4:$I$989, MATCH(B46&amp;D46&amp;F46,Components!$B$4:$B$989&amp;Components!$C$4:$C$989&amp;Components!$H$4:$H$989,0),0),"")</f>
        <v/>
      </c>
      <c r="H46" s="138" t="s">
        <v>2873</v>
      </c>
      <c r="I46" s="287" t="s">
        <v>3060</v>
      </c>
      <c r="J46" s="287" t="s">
        <v>2915</v>
      </c>
      <c r="K46" s="141" t="s">
        <v>2954</v>
      </c>
      <c r="L46" s="181"/>
      <c r="M46" s="181">
        <v>1</v>
      </c>
      <c r="N46" s="181"/>
      <c r="O46" s="181"/>
      <c r="P46" s="181">
        <v>1</v>
      </c>
      <c r="Q46" s="202">
        <f t="shared" si="0"/>
        <v>2</v>
      </c>
      <c r="R46" s="206">
        <v>200000</v>
      </c>
      <c r="S46" s="202">
        <f t="shared" si="2"/>
        <v>0</v>
      </c>
      <c r="T46" s="202">
        <f t="shared" si="3"/>
        <v>200000</v>
      </c>
      <c r="U46" s="202">
        <f t="shared" si="4"/>
        <v>0</v>
      </c>
      <c r="V46" s="202">
        <f t="shared" si="5"/>
        <v>0</v>
      </c>
      <c r="W46" s="202">
        <f t="shared" si="6"/>
        <v>200000</v>
      </c>
      <c r="X46" s="202">
        <f t="shared" si="7"/>
        <v>400000</v>
      </c>
      <c r="Y46" s="180">
        <v>1.1000000000000001</v>
      </c>
      <c r="Z46" s="203" t="str">
        <f>IF(Y46&gt;0,INDEX([8]KPI!$B$2:$B$61, MATCH(Y46,[8]KPI!$A$2:$A$61, 0)),"Enter KPI Reference No. to the left")</f>
        <v>Government public expenditure on education and training</v>
      </c>
      <c r="AA46" s="180" t="s">
        <v>1032</v>
      </c>
      <c r="AB46" s="213" t="s">
        <v>89</v>
      </c>
      <c r="AC46" s="213"/>
    </row>
    <row r="47" spans="1:29" ht="60" x14ac:dyDescent="0.2">
      <c r="A47" s="177">
        <v>45</v>
      </c>
      <c r="B47" s="140">
        <v>6</v>
      </c>
      <c r="C47" s="178" t="str">
        <f>IF(COUNTIF(Components!$E$4:$E$989,B47)&gt;0,INDEX(Components!$G$4:$G$989, MATCH(B47,Components!$E$4:$E$989, 0)),"Enter valid code to the left")</f>
        <v>Higher education</v>
      </c>
      <c r="D47" s="140">
        <v>3</v>
      </c>
      <c r="E47" s="178" t="str">
        <f t="array" ref="E47">IF(COUNTIFS(Components!$F$4:$F$989,D47,Components!$B$4:$B$989,B47)&gt;0,INDEX(Components!$G$4:$G$989, MATCH(B47&amp;D47,Components!$B$4:$B$989&amp;Components!$F$4:$F$989,0),0),"Enter the component code on the left")</f>
        <v>relevance and quality enhancement</v>
      </c>
      <c r="F47" s="140"/>
      <c r="G47" s="286" t="str">
        <f t="array" ref="G47">IF(COUNTIFS(Components!$H$4:$H$989,F47, Components!$C$4:$C$989,D47,Components!$B$4:$B$989,B47)&gt;0,INDEX(Components!$I$4:$I$989, MATCH(B47&amp;D47&amp;F47,Components!$B$4:$B$989&amp;Components!$C$4:$C$989&amp;Components!$H$4:$H$989,0),0),"")</f>
        <v/>
      </c>
      <c r="H47" s="138" t="s">
        <v>2873</v>
      </c>
      <c r="I47" s="287" t="s">
        <v>3061</v>
      </c>
      <c r="J47" s="287" t="s">
        <v>2916</v>
      </c>
      <c r="K47" s="141" t="s">
        <v>2874</v>
      </c>
      <c r="L47" s="181">
        <v>1</v>
      </c>
      <c r="M47" s="181">
        <v>1</v>
      </c>
      <c r="N47" s="181">
        <v>1</v>
      </c>
      <c r="O47" s="181">
        <v>1</v>
      </c>
      <c r="P47" s="181"/>
      <c r="Q47" s="202">
        <f t="shared" si="0"/>
        <v>4</v>
      </c>
      <c r="R47" s="206">
        <v>200000</v>
      </c>
      <c r="S47" s="202">
        <f t="shared" si="2"/>
        <v>200000</v>
      </c>
      <c r="T47" s="202">
        <f t="shared" si="3"/>
        <v>200000</v>
      </c>
      <c r="U47" s="202">
        <f t="shared" si="4"/>
        <v>200000</v>
      </c>
      <c r="V47" s="202">
        <f t="shared" si="5"/>
        <v>200000</v>
      </c>
      <c r="W47" s="202">
        <f t="shared" si="6"/>
        <v>0</v>
      </c>
      <c r="X47" s="202">
        <f t="shared" si="7"/>
        <v>800000</v>
      </c>
      <c r="Y47" s="180">
        <v>1.1000000000000001</v>
      </c>
      <c r="Z47" s="203" t="str">
        <f>IF(Y47&gt;0,INDEX([8]KPI!$B$2:$B$61, MATCH(Y47,[8]KPI!$A$2:$A$61, 0)),"Enter KPI Reference No. to the left")</f>
        <v>Government public expenditure on education and training</v>
      </c>
      <c r="AA47" s="180" t="s">
        <v>1032</v>
      </c>
      <c r="AB47" s="213" t="s">
        <v>89</v>
      </c>
      <c r="AC47" s="213"/>
    </row>
    <row r="48" spans="1:29" ht="72" x14ac:dyDescent="0.2">
      <c r="A48" s="177">
        <v>46</v>
      </c>
      <c r="B48" s="140">
        <v>6</v>
      </c>
      <c r="C48" s="178" t="str">
        <f>IF(COUNTIF(Components!$E$4:$E$989,B48)&gt;0,INDEX(Components!$G$4:$G$989, MATCH(B48,Components!$E$4:$E$989, 0)),"Enter valid code to the left")</f>
        <v>Higher education</v>
      </c>
      <c r="D48" s="140">
        <v>3</v>
      </c>
      <c r="E48" s="178" t="str">
        <f t="array" ref="E48">IF(COUNTIFS(Components!$F$4:$F$989,D48,Components!$B$4:$B$989,B48)&gt;0,INDEX(Components!$G$4:$G$989, MATCH(B48&amp;D48,Components!$B$4:$B$989&amp;Components!$F$4:$F$989,0),0),"Enter the component code on the left")</f>
        <v>relevance and quality enhancement</v>
      </c>
      <c r="F48" s="140"/>
      <c r="G48" s="286" t="str">
        <f t="array" ref="G48">IF(COUNTIFS(Components!$H$4:$H$989,F48, Components!$C$4:$C$989,D48,Components!$B$4:$B$989,B48)&gt;0,INDEX(Components!$I$4:$I$989, MATCH(B48&amp;D48&amp;F48,Components!$B$4:$B$989&amp;Components!$C$4:$C$989&amp;Components!$H$4:$H$989,0),0),"")</f>
        <v/>
      </c>
      <c r="H48" s="138" t="s">
        <v>2873</v>
      </c>
      <c r="I48" s="287" t="s">
        <v>3062</v>
      </c>
      <c r="J48" s="287" t="s">
        <v>2916</v>
      </c>
      <c r="K48" s="141" t="s">
        <v>2955</v>
      </c>
      <c r="L48" s="181">
        <v>1</v>
      </c>
      <c r="M48" s="181"/>
      <c r="N48" s="181"/>
      <c r="O48" s="181"/>
      <c r="P48" s="181"/>
      <c r="Q48" s="202">
        <f t="shared" si="0"/>
        <v>1</v>
      </c>
      <c r="R48" s="217">
        <v>200000</v>
      </c>
      <c r="S48" s="202">
        <f t="shared" si="2"/>
        <v>200000</v>
      </c>
      <c r="T48" s="202">
        <f t="shared" si="3"/>
        <v>0</v>
      </c>
      <c r="U48" s="202">
        <f t="shared" si="4"/>
        <v>0</v>
      </c>
      <c r="V48" s="202">
        <f t="shared" si="5"/>
        <v>0</v>
      </c>
      <c r="W48" s="202">
        <f t="shared" si="6"/>
        <v>0</v>
      </c>
      <c r="X48" s="202">
        <f t="shared" si="7"/>
        <v>200000</v>
      </c>
      <c r="Y48" s="180">
        <v>1.1000000000000001</v>
      </c>
      <c r="Z48" s="203" t="str">
        <f>IF(Y48&gt;0,INDEX([8]KPI!$B$2:$B$61, MATCH(Y48,[8]KPI!$A$2:$A$61, 0)),"Enter KPI Reference No. to the left")</f>
        <v>Government public expenditure on education and training</v>
      </c>
      <c r="AA48" s="180" t="s">
        <v>1032</v>
      </c>
      <c r="AB48" s="213" t="s">
        <v>89</v>
      </c>
      <c r="AC48" s="213"/>
    </row>
    <row r="49" spans="1:29" ht="72" x14ac:dyDescent="0.2">
      <c r="A49" s="177">
        <v>47</v>
      </c>
      <c r="B49" s="140">
        <v>6</v>
      </c>
      <c r="C49" s="178" t="str">
        <f>IF(COUNTIF(Components!$E$4:$E$989,B49)&gt;0,INDEX(Components!$G$4:$G$989, MATCH(B49,Components!$E$4:$E$989, 0)),"Enter valid code to the left")</f>
        <v>Higher education</v>
      </c>
      <c r="D49" s="140">
        <v>3</v>
      </c>
      <c r="E49" s="178" t="str">
        <f t="array" ref="E49">IF(COUNTIFS(Components!$F$4:$F$989,D49,Components!$B$4:$B$989,B49)&gt;0,INDEX(Components!$G$4:$G$989, MATCH(B49&amp;D49,Components!$B$4:$B$989&amp;Components!$F$4:$F$989,0),0),"Enter the component code on the left")</f>
        <v>relevance and quality enhancement</v>
      </c>
      <c r="F49" s="140"/>
      <c r="G49" s="286" t="str">
        <f t="array" ref="G49">IF(COUNTIFS(Components!$H$4:$H$989,F49, Components!$C$4:$C$989,D49,Components!$B$4:$B$989,B49)&gt;0,INDEX(Components!$I$4:$I$989, MATCH(B49&amp;D49&amp;F49,Components!$B$4:$B$989&amp;Components!$C$4:$C$989&amp;Components!$H$4:$H$989,0),0),"")</f>
        <v/>
      </c>
      <c r="H49" s="138" t="s">
        <v>2873</v>
      </c>
      <c r="I49" s="287" t="s">
        <v>3063</v>
      </c>
      <c r="J49" s="287" t="s">
        <v>2916</v>
      </c>
      <c r="K49" s="141" t="s">
        <v>2955</v>
      </c>
      <c r="L49" s="181">
        <v>1</v>
      </c>
      <c r="M49" s="181"/>
      <c r="N49" s="181"/>
      <c r="O49" s="181"/>
      <c r="P49" s="181"/>
      <c r="Q49" s="202">
        <f t="shared" si="0"/>
        <v>1</v>
      </c>
      <c r="R49" s="217">
        <v>200000</v>
      </c>
      <c r="S49" s="202">
        <f t="shared" si="2"/>
        <v>200000</v>
      </c>
      <c r="T49" s="202">
        <f t="shared" si="3"/>
        <v>0</v>
      </c>
      <c r="U49" s="202">
        <f t="shared" si="4"/>
        <v>0</v>
      </c>
      <c r="V49" s="202">
        <f t="shared" si="5"/>
        <v>0</v>
      </c>
      <c r="W49" s="202">
        <f t="shared" si="6"/>
        <v>0</v>
      </c>
      <c r="X49" s="202">
        <f t="shared" si="7"/>
        <v>200000</v>
      </c>
      <c r="Y49" s="180">
        <v>1.1000000000000001</v>
      </c>
      <c r="Z49" s="203" t="str">
        <f>IF(Y49&gt;0,INDEX([8]KPI!$B$2:$B$61, MATCH(Y49,[8]KPI!$A$2:$A$61, 0)),"Enter KPI Reference No. to the left")</f>
        <v>Government public expenditure on education and training</v>
      </c>
      <c r="AA49" s="180" t="s">
        <v>1032</v>
      </c>
      <c r="AB49" s="213" t="s">
        <v>89</v>
      </c>
      <c r="AC49" s="213"/>
    </row>
    <row r="50" spans="1:29" ht="84" x14ac:dyDescent="0.2">
      <c r="A50" s="177">
        <v>48</v>
      </c>
      <c r="B50" s="140">
        <v>6</v>
      </c>
      <c r="C50" s="178" t="str">
        <f>IF(COUNTIF(Components!$E$4:$E$989,B50)&gt;0,INDEX(Components!$G$4:$G$989, MATCH(B50,Components!$E$4:$E$989, 0)),"Enter valid code to the left")</f>
        <v>Higher education</v>
      </c>
      <c r="D50" s="140">
        <v>3</v>
      </c>
      <c r="E50" s="178" t="str">
        <f t="array" ref="E50">IF(COUNTIFS(Components!$F$4:$F$989,D50,Components!$B$4:$B$989,B50)&gt;0,INDEX(Components!$G$4:$G$989, MATCH(B50&amp;D50,Components!$B$4:$B$989&amp;Components!$F$4:$F$989,0),0),"Enter the component code on the left")</f>
        <v>relevance and quality enhancement</v>
      </c>
      <c r="F50" s="140"/>
      <c r="G50" s="286" t="str">
        <f t="array" ref="G50">IF(COUNTIFS(Components!$H$4:$H$989,F50, Components!$C$4:$C$989,D50,Components!$B$4:$B$989,B50)&gt;0,INDEX(Components!$I$4:$I$989, MATCH(B50&amp;D50&amp;F50,Components!$B$4:$B$989&amp;Components!$C$4:$C$989&amp;Components!$H$4:$H$989,0),0),"")</f>
        <v/>
      </c>
      <c r="H50" s="138" t="s">
        <v>2873</v>
      </c>
      <c r="I50" s="287" t="s">
        <v>3064</v>
      </c>
      <c r="J50" s="287" t="s">
        <v>2956</v>
      </c>
      <c r="K50" s="141" t="s">
        <v>2957</v>
      </c>
      <c r="L50" s="181">
        <v>9</v>
      </c>
      <c r="M50" s="181">
        <v>12</v>
      </c>
      <c r="N50" s="181">
        <v>12</v>
      </c>
      <c r="O50" s="181">
        <v>11</v>
      </c>
      <c r="P50" s="181"/>
      <c r="Q50" s="202">
        <f t="shared" si="0"/>
        <v>44</v>
      </c>
      <c r="R50" s="206">
        <v>31082257.5</v>
      </c>
      <c r="S50" s="202">
        <f t="shared" si="2"/>
        <v>279740317.5</v>
      </c>
      <c r="T50" s="202">
        <f t="shared" si="3"/>
        <v>372987090</v>
      </c>
      <c r="U50" s="202">
        <f t="shared" si="4"/>
        <v>372987090</v>
      </c>
      <c r="V50" s="202">
        <f t="shared" si="5"/>
        <v>341904832.5</v>
      </c>
      <c r="W50" s="202">
        <f t="shared" si="6"/>
        <v>0</v>
      </c>
      <c r="X50" s="202">
        <f t="shared" si="7"/>
        <v>1367619330</v>
      </c>
      <c r="Y50" s="180">
        <v>1.4</v>
      </c>
      <c r="Z50" s="203" t="str">
        <f>IF(Y50&gt;0,INDEX([8]KPI!$B$2:$B$61, MATCH(Y50,[8]KPI!$A$2:$A$61, 0)),"Enter KPI Reference No. to the left")</f>
        <v>ESDP V implementing 'units' (federal directorates and TVET agency, REBs and TVET agencies, universities) with multi-year strategic plan</v>
      </c>
      <c r="AA50" s="180" t="s">
        <v>1032</v>
      </c>
      <c r="AB50" s="213" t="s">
        <v>89</v>
      </c>
      <c r="AC50" s="213"/>
    </row>
    <row r="51" spans="1:29" ht="84" x14ac:dyDescent="0.2">
      <c r="A51" s="177">
        <v>49</v>
      </c>
      <c r="B51" s="140">
        <v>6</v>
      </c>
      <c r="C51" s="178" t="str">
        <f>IF(COUNTIF(Components!$E$4:$E$989,B51)&gt;0,INDEX(Components!$G$4:$G$989, MATCH(B51,Components!$E$4:$E$989, 0)),"Enter valid code to the left")</f>
        <v>Higher education</v>
      </c>
      <c r="D51" s="140">
        <v>3</v>
      </c>
      <c r="E51" s="178" t="str">
        <f t="array" ref="E51">IF(COUNTIFS(Components!$F$4:$F$989,D51,Components!$B$4:$B$989,B51)&gt;0,INDEX(Components!$G$4:$G$989, MATCH(B51&amp;D51,Components!$B$4:$B$989&amp;Components!$F$4:$F$989,0),0),"Enter the component code on the left")</f>
        <v>relevance and quality enhancement</v>
      </c>
      <c r="F51" s="140"/>
      <c r="G51" s="286" t="str">
        <f t="array" ref="G51">IF(COUNTIFS(Components!$H$4:$H$989,F51, Components!$C$4:$C$989,D51,Components!$B$4:$B$989,B51)&gt;0,INDEX(Components!$I$4:$I$989, MATCH(B51&amp;D51&amp;F51,Components!$B$4:$B$989&amp;Components!$C$4:$C$989&amp;Components!$H$4:$H$989,0),0),"")</f>
        <v/>
      </c>
      <c r="H51" s="138" t="s">
        <v>2873</v>
      </c>
      <c r="I51" s="287" t="s">
        <v>3065</v>
      </c>
      <c r="J51" s="141" t="s">
        <v>2958</v>
      </c>
      <c r="K51" s="141" t="s">
        <v>2959</v>
      </c>
      <c r="L51" s="181">
        <v>9</v>
      </c>
      <c r="M51" s="181">
        <v>12</v>
      </c>
      <c r="N51" s="181">
        <v>12</v>
      </c>
      <c r="O51" s="181">
        <v>11</v>
      </c>
      <c r="P51" s="181"/>
      <c r="Q51" s="202">
        <f t="shared" si="0"/>
        <v>44</v>
      </c>
      <c r="R51" s="206">
        <v>31082257.5</v>
      </c>
      <c r="S51" s="202">
        <f t="shared" si="2"/>
        <v>279740317.5</v>
      </c>
      <c r="T51" s="202">
        <f t="shared" si="3"/>
        <v>372987090</v>
      </c>
      <c r="U51" s="202">
        <f t="shared" si="4"/>
        <v>372987090</v>
      </c>
      <c r="V51" s="202">
        <f t="shared" si="5"/>
        <v>341904832.5</v>
      </c>
      <c r="W51" s="202">
        <f t="shared" si="6"/>
        <v>0</v>
      </c>
      <c r="X51" s="202">
        <f t="shared" si="7"/>
        <v>1367619330</v>
      </c>
      <c r="Y51" s="180">
        <v>1.4</v>
      </c>
      <c r="Z51" s="203" t="str">
        <f>IF(Y51&gt;0,INDEX([8]KPI!$B$2:$B$61, MATCH(Y51,[8]KPI!$A$2:$A$61, 0)),"Enter KPI Reference No. to the left")</f>
        <v>ESDP V implementing 'units' (federal directorates and TVET agency, REBs and TVET agencies, universities) with multi-year strategic plan</v>
      </c>
      <c r="AA51" s="180"/>
      <c r="AB51" s="213" t="s">
        <v>89</v>
      </c>
      <c r="AC51" s="213"/>
    </row>
    <row r="52" spans="1:29" ht="72" x14ac:dyDescent="0.2">
      <c r="A52" s="177">
        <v>50</v>
      </c>
      <c r="B52" s="140">
        <v>6</v>
      </c>
      <c r="C52" s="178" t="str">
        <f>IF(COUNTIF(Components!$E$4:$E$989,B52)&gt;0,INDEX(Components!$G$4:$G$989, MATCH(B52,Components!$E$4:$E$989, 0)),"Enter valid code to the left")</f>
        <v>Higher education</v>
      </c>
      <c r="D52" s="140">
        <v>4</v>
      </c>
      <c r="E52" s="178" t="str">
        <f t="array" ref="E52">IF(COUNTIFS(Components!$F$4:$F$989,D52,Components!$B$4:$B$989,B52)&gt;0,INDEX(Components!$G$4:$G$989, MATCH(B52&amp;D52,Components!$B$4:$B$989&amp;Components!$F$4:$F$989,0),0),"Enter the component code on the left")</f>
        <v>research, technology transfer and community engagement</v>
      </c>
      <c r="F52" s="140"/>
      <c r="G52" s="286" t="str">
        <f t="array" ref="G52">IF(COUNTIFS(Components!$H$4:$H$989,F52, Components!$C$4:$C$989,D52,Components!$B$4:$B$989,B52)&gt;0,INDEX(Components!$I$4:$I$989, MATCH(B52&amp;D52&amp;F52,Components!$B$4:$B$989&amp;Components!$C$4:$C$989&amp;Components!$H$4:$H$989,0),0),"")</f>
        <v/>
      </c>
      <c r="H52" s="138" t="s">
        <v>2875</v>
      </c>
      <c r="I52" s="287" t="s">
        <v>3066</v>
      </c>
      <c r="J52" s="287" t="s">
        <v>2917</v>
      </c>
      <c r="K52" s="287" t="s">
        <v>2960</v>
      </c>
      <c r="L52" s="181"/>
      <c r="M52" s="181">
        <v>1</v>
      </c>
      <c r="N52" s="181"/>
      <c r="O52" s="181"/>
      <c r="P52" s="181"/>
      <c r="Q52" s="202">
        <f t="shared" si="0"/>
        <v>1</v>
      </c>
      <c r="R52" s="206">
        <v>1000000</v>
      </c>
      <c r="S52" s="202">
        <f t="shared" si="2"/>
        <v>0</v>
      </c>
      <c r="T52" s="202">
        <f t="shared" si="3"/>
        <v>1000000</v>
      </c>
      <c r="U52" s="202">
        <f t="shared" si="4"/>
        <v>0</v>
      </c>
      <c r="V52" s="202">
        <f t="shared" si="5"/>
        <v>0</v>
      </c>
      <c r="W52" s="202">
        <f t="shared" si="6"/>
        <v>0</v>
      </c>
      <c r="X52" s="202">
        <f t="shared" si="7"/>
        <v>1000000</v>
      </c>
      <c r="Y52" s="180">
        <v>1.1000000000000001</v>
      </c>
      <c r="Z52" s="203" t="str">
        <f>IF(Y52&gt;0,INDEX([8]KPI!$B$2:$B$61, MATCH(Y52,[8]KPI!$A$2:$A$61, 0)),"Enter KPI Reference No. to the left")</f>
        <v>Government public expenditure on education and training</v>
      </c>
      <c r="AA52" s="180" t="s">
        <v>1032</v>
      </c>
      <c r="AB52" s="213" t="s">
        <v>89</v>
      </c>
      <c r="AC52" s="213"/>
    </row>
    <row r="53" spans="1:29" ht="72" x14ac:dyDescent="0.2">
      <c r="A53" s="177">
        <v>51</v>
      </c>
      <c r="B53" s="140">
        <v>6</v>
      </c>
      <c r="C53" s="178" t="str">
        <f>IF(COUNTIF(Components!$E$4:$E$989,B53)&gt;0,INDEX(Components!$G$4:$G$989, MATCH(B53,Components!$E$4:$E$989, 0)),"Enter valid code to the left")</f>
        <v>Higher education</v>
      </c>
      <c r="D53" s="140">
        <v>4</v>
      </c>
      <c r="E53" s="178" t="str">
        <f t="array" ref="E53">IF(COUNTIFS(Components!$F$4:$F$989,D53,Components!$B$4:$B$989,B53)&gt;0,INDEX(Components!$G$4:$G$989, MATCH(B53&amp;D53,Components!$B$4:$B$989&amp;Components!$F$4:$F$989,0),0),"Enter the component code on the left")</f>
        <v>research, technology transfer and community engagement</v>
      </c>
      <c r="F53" s="140"/>
      <c r="G53" s="286" t="str">
        <f t="array" ref="G53">IF(COUNTIFS(Components!$H$4:$H$989,F53, Components!$C$4:$C$989,D53,Components!$B$4:$B$989,B53)&gt;0,INDEX(Components!$I$4:$I$989, MATCH(B53&amp;D53&amp;F53,Components!$B$4:$B$989&amp;Components!$C$4:$C$989&amp;Components!$H$4:$H$989,0),0),"")</f>
        <v/>
      </c>
      <c r="H53" s="138" t="s">
        <v>2875</v>
      </c>
      <c r="I53" s="287" t="s">
        <v>3067</v>
      </c>
      <c r="J53" s="287" t="s">
        <v>2917</v>
      </c>
      <c r="K53" s="141" t="s">
        <v>2961</v>
      </c>
      <c r="L53" s="181">
        <v>33</v>
      </c>
      <c r="M53" s="181">
        <v>33</v>
      </c>
      <c r="N53" s="181">
        <v>33</v>
      </c>
      <c r="O53" s="181">
        <v>33</v>
      </c>
      <c r="P53" s="181">
        <v>33</v>
      </c>
      <c r="Q53" s="202">
        <f t="shared" si="0"/>
        <v>165</v>
      </c>
      <c r="R53" s="206">
        <v>500000</v>
      </c>
      <c r="S53" s="202">
        <f t="shared" si="2"/>
        <v>16500000</v>
      </c>
      <c r="T53" s="202">
        <f t="shared" si="3"/>
        <v>16500000</v>
      </c>
      <c r="U53" s="202">
        <f t="shared" si="4"/>
        <v>16500000</v>
      </c>
      <c r="V53" s="202">
        <f t="shared" si="5"/>
        <v>16500000</v>
      </c>
      <c r="W53" s="202">
        <f t="shared" si="6"/>
        <v>16500000</v>
      </c>
      <c r="X53" s="202">
        <f t="shared" si="7"/>
        <v>82500000</v>
      </c>
      <c r="Y53" s="180">
        <v>1.1000000000000001</v>
      </c>
      <c r="Z53" s="203" t="str">
        <f>IF(Y53&gt;0,INDEX([8]KPI!$B$2:$B$61, MATCH(Y53,[8]KPI!$A$2:$A$61, 0)),"Enter KPI Reference No. to the left")</f>
        <v>Government public expenditure on education and training</v>
      </c>
      <c r="AA53" s="180" t="s">
        <v>1032</v>
      </c>
      <c r="AB53" s="213" t="s">
        <v>89</v>
      </c>
      <c r="AC53" s="213"/>
    </row>
    <row r="54" spans="1:29" ht="72" x14ac:dyDescent="0.2">
      <c r="A54" s="177">
        <v>52</v>
      </c>
      <c r="B54" s="140">
        <v>6</v>
      </c>
      <c r="C54" s="178" t="str">
        <f>IF(COUNTIF(Components!$E$4:$E$989,B54)&gt;0,INDEX(Components!$G$4:$G$989, MATCH(B54,Components!$E$4:$E$989, 0)),"Enter valid code to the left")</f>
        <v>Higher education</v>
      </c>
      <c r="D54" s="140">
        <v>4</v>
      </c>
      <c r="E54" s="178" t="str">
        <f t="array" ref="E54">IF(COUNTIFS(Components!$F$4:$F$989,D54,Components!$B$4:$B$989,B54)&gt;0,INDEX(Components!$G$4:$G$989, MATCH(B54&amp;D54,Components!$B$4:$B$989&amp;Components!$F$4:$F$989,0),0),"Enter the component code on the left")</f>
        <v>research, technology transfer and community engagement</v>
      </c>
      <c r="F54" s="140"/>
      <c r="G54" s="286" t="str">
        <f t="array" ref="G54">IF(COUNTIFS(Components!$H$4:$H$989,F54, Components!$C$4:$C$989,D54,Components!$B$4:$B$989,B54)&gt;0,INDEX(Components!$I$4:$I$989, MATCH(B54&amp;D54&amp;F54,Components!$B$4:$B$989&amp;Components!$C$4:$C$989&amp;Components!$H$4:$H$989,0),0),"")</f>
        <v/>
      </c>
      <c r="H54" s="138" t="s">
        <v>2875</v>
      </c>
      <c r="I54" s="287" t="s">
        <v>3068</v>
      </c>
      <c r="J54" s="287" t="s">
        <v>2918</v>
      </c>
      <c r="K54" s="141" t="s">
        <v>2962</v>
      </c>
      <c r="L54" s="181"/>
      <c r="M54" s="181">
        <v>1</v>
      </c>
      <c r="N54" s="181"/>
      <c r="O54" s="181"/>
      <c r="P54" s="181"/>
      <c r="Q54" s="202">
        <f t="shared" si="0"/>
        <v>1</v>
      </c>
      <c r="R54" s="206">
        <v>100000</v>
      </c>
      <c r="S54" s="202">
        <f t="shared" si="2"/>
        <v>0</v>
      </c>
      <c r="T54" s="202">
        <f t="shared" si="3"/>
        <v>100000</v>
      </c>
      <c r="U54" s="202">
        <f t="shared" si="4"/>
        <v>0</v>
      </c>
      <c r="V54" s="202">
        <f t="shared" si="5"/>
        <v>0</v>
      </c>
      <c r="W54" s="202">
        <f t="shared" si="6"/>
        <v>0</v>
      </c>
      <c r="X54" s="202">
        <f t="shared" si="7"/>
        <v>100000</v>
      </c>
      <c r="Y54" s="180">
        <v>1.1000000000000001</v>
      </c>
      <c r="Z54" s="203" t="str">
        <f>IF(Y54&gt;0,INDEX([8]KPI!$B$2:$B$61, MATCH(Y54,[8]KPI!$A$2:$A$61, 0)),"Enter KPI Reference No. to the left")</f>
        <v>Government public expenditure on education and training</v>
      </c>
      <c r="AA54" s="180" t="s">
        <v>1032</v>
      </c>
      <c r="AB54" s="213" t="s">
        <v>89</v>
      </c>
      <c r="AC54" s="213"/>
    </row>
    <row r="55" spans="1:29" ht="72" x14ac:dyDescent="0.2">
      <c r="A55" s="177">
        <v>53</v>
      </c>
      <c r="B55" s="140">
        <v>6</v>
      </c>
      <c r="C55" s="178" t="str">
        <f>IF(COUNTIF(Components!$E$4:$E$989,B55)&gt;0,INDEX(Components!$G$4:$G$989, MATCH(B55,Components!$E$4:$E$989, 0)),"Enter valid code to the left")</f>
        <v>Higher education</v>
      </c>
      <c r="D55" s="140">
        <v>4</v>
      </c>
      <c r="E55" s="178" t="str">
        <f t="array" ref="E55">IF(COUNTIFS(Components!$F$4:$F$989,D55,Components!$B$4:$B$989,B55)&gt;0,INDEX(Components!$G$4:$G$989, MATCH(B55&amp;D55,Components!$B$4:$B$989&amp;Components!$F$4:$F$989,0),0),"Enter the component code on the left")</f>
        <v>research, technology transfer and community engagement</v>
      </c>
      <c r="F55" s="140"/>
      <c r="G55" s="286" t="str">
        <f t="array" ref="G55">IF(COUNTIFS(Components!$H$4:$H$989,F55, Components!$C$4:$C$989,D55,Components!$B$4:$B$989,B55)&gt;0,INDEX(Components!$I$4:$I$989, MATCH(B55&amp;D55&amp;F55,Components!$B$4:$B$989&amp;Components!$C$4:$C$989&amp;Components!$H$4:$H$989,0),0),"")</f>
        <v/>
      </c>
      <c r="H55" s="138" t="s">
        <v>2875</v>
      </c>
      <c r="I55" s="287" t="s">
        <v>3069</v>
      </c>
      <c r="J55" s="287" t="s">
        <v>2918</v>
      </c>
      <c r="K55" s="141" t="s">
        <v>2963</v>
      </c>
      <c r="L55" s="181"/>
      <c r="M55" s="181">
        <v>1</v>
      </c>
      <c r="N55" s="181"/>
      <c r="O55" s="181"/>
      <c r="P55" s="181"/>
      <c r="Q55" s="202">
        <f t="shared" si="0"/>
        <v>1</v>
      </c>
      <c r="R55" s="217">
        <v>500000</v>
      </c>
      <c r="S55" s="202">
        <f t="shared" si="2"/>
        <v>0</v>
      </c>
      <c r="T55" s="202">
        <f t="shared" si="3"/>
        <v>500000</v>
      </c>
      <c r="U55" s="202">
        <f t="shared" si="4"/>
        <v>0</v>
      </c>
      <c r="V55" s="202">
        <f t="shared" si="5"/>
        <v>0</v>
      </c>
      <c r="W55" s="202">
        <f t="shared" si="6"/>
        <v>0</v>
      </c>
      <c r="X55" s="202">
        <f t="shared" si="7"/>
        <v>500000</v>
      </c>
      <c r="Y55" s="180">
        <v>1.1000000000000001</v>
      </c>
      <c r="Z55" s="203" t="str">
        <f>IF(Y55&gt;0,INDEX([8]KPI!$B$2:$B$61, MATCH(Y55,[8]KPI!$A$2:$A$61, 0)),"Enter KPI Reference No. to the left")</f>
        <v>Government public expenditure on education and training</v>
      </c>
      <c r="AA55" s="180" t="s">
        <v>1032</v>
      </c>
      <c r="AB55" s="213" t="s">
        <v>89</v>
      </c>
      <c r="AC55" s="213"/>
    </row>
    <row r="56" spans="1:29" ht="72" x14ac:dyDescent="0.2">
      <c r="A56" s="177">
        <v>54</v>
      </c>
      <c r="B56" s="140">
        <v>6</v>
      </c>
      <c r="C56" s="178" t="str">
        <f>IF(COUNTIF(Components!$E$4:$E$989,B56)&gt;0,INDEX(Components!$G$4:$G$989, MATCH(B56,Components!$E$4:$E$989, 0)),"Enter valid code to the left")</f>
        <v>Higher education</v>
      </c>
      <c r="D56" s="140">
        <v>4</v>
      </c>
      <c r="E56" s="178" t="str">
        <f t="array" ref="E56">IF(COUNTIFS(Components!$F$4:$F$989,D56,Components!$B$4:$B$989,B56)&gt;0,INDEX(Components!$G$4:$G$989, MATCH(B56&amp;D56,Components!$B$4:$B$989&amp;Components!$F$4:$F$989,0),0),"Enter the component code on the left")</f>
        <v>research, technology transfer and community engagement</v>
      </c>
      <c r="F56" s="140"/>
      <c r="G56" s="286" t="str">
        <f t="array" ref="G56">IF(COUNTIFS(Components!$H$4:$H$989,F56, Components!$C$4:$C$989,D56,Components!$B$4:$B$989,B56)&gt;0,INDEX(Components!$I$4:$I$989, MATCH(B56&amp;D56&amp;F56,Components!$B$4:$B$989&amp;Components!$C$4:$C$989&amp;Components!$H$4:$H$989,0),0),"")</f>
        <v/>
      </c>
      <c r="H56" s="138" t="s">
        <v>2875</v>
      </c>
      <c r="I56" s="287" t="s">
        <v>3070</v>
      </c>
      <c r="J56" s="287" t="s">
        <v>2918</v>
      </c>
      <c r="K56" s="141" t="s">
        <v>2964</v>
      </c>
      <c r="L56" s="181"/>
      <c r="M56" s="181">
        <v>33</v>
      </c>
      <c r="N56" s="181"/>
      <c r="O56" s="181"/>
      <c r="P56" s="181">
        <v>11</v>
      </c>
      <c r="Q56" s="202">
        <f t="shared" si="0"/>
        <v>44</v>
      </c>
      <c r="R56" s="217">
        <v>1000000</v>
      </c>
      <c r="S56" s="202">
        <f t="shared" si="2"/>
        <v>0</v>
      </c>
      <c r="T56" s="202">
        <f t="shared" si="3"/>
        <v>33000000</v>
      </c>
      <c r="U56" s="202">
        <f t="shared" si="4"/>
        <v>0</v>
      </c>
      <c r="V56" s="202">
        <f t="shared" si="5"/>
        <v>0</v>
      </c>
      <c r="W56" s="202">
        <f t="shared" si="6"/>
        <v>11000000</v>
      </c>
      <c r="X56" s="202">
        <f t="shared" si="7"/>
        <v>44000000</v>
      </c>
      <c r="Y56" s="180">
        <v>1.1000000000000001</v>
      </c>
      <c r="Z56" s="203" t="str">
        <f>IF(Y56&gt;0,INDEX([8]KPI!$B$2:$B$61, MATCH(Y56,[8]KPI!$A$2:$A$61, 0)),"Enter KPI Reference No. to the left")</f>
        <v>Government public expenditure on education and training</v>
      </c>
      <c r="AA56" s="180" t="s">
        <v>1032</v>
      </c>
      <c r="AB56" s="213" t="s">
        <v>89</v>
      </c>
      <c r="AC56" s="213"/>
    </row>
    <row r="57" spans="1:29" ht="72" x14ac:dyDescent="0.2">
      <c r="A57" s="177">
        <v>55</v>
      </c>
      <c r="B57" s="140">
        <v>6</v>
      </c>
      <c r="C57" s="178" t="str">
        <f>IF(COUNTIF(Components!$E$4:$E$989,B57)&gt;0,INDEX(Components!$G$4:$G$989, MATCH(B57,Components!$E$4:$E$989, 0)),"Enter valid code to the left")</f>
        <v>Higher education</v>
      </c>
      <c r="D57" s="140">
        <v>4</v>
      </c>
      <c r="E57" s="178" t="str">
        <f t="array" ref="E57">IF(COUNTIFS(Components!$F$4:$F$989,D57,Components!$B$4:$B$989,B57)&gt;0,INDEX(Components!$G$4:$G$989, MATCH(B57&amp;D57,Components!$B$4:$B$989&amp;Components!$F$4:$F$989,0),0),"Enter the component code on the left")</f>
        <v>research, technology transfer and community engagement</v>
      </c>
      <c r="F57" s="140"/>
      <c r="G57" s="286" t="str">
        <f t="array" ref="G57">IF(COUNTIFS(Components!$H$4:$H$989,F57, Components!$C$4:$C$989,D57,Components!$B$4:$B$989,B57)&gt;0,INDEX(Components!$I$4:$I$989, MATCH(B57&amp;D57&amp;F57,Components!$B$4:$B$989&amp;Components!$C$4:$C$989&amp;Components!$H$4:$H$989,0),0),"")</f>
        <v/>
      </c>
      <c r="H57" s="138" t="s">
        <v>2875</v>
      </c>
      <c r="I57" s="287" t="s">
        <v>3071</v>
      </c>
      <c r="J57" s="141" t="s">
        <v>2876</v>
      </c>
      <c r="K57" s="141" t="s">
        <v>2965</v>
      </c>
      <c r="L57" s="181">
        <v>20</v>
      </c>
      <c r="M57" s="181">
        <v>25</v>
      </c>
      <c r="N57" s="181">
        <v>30</v>
      </c>
      <c r="O57" s="181">
        <v>40</v>
      </c>
      <c r="P57" s="181">
        <v>50</v>
      </c>
      <c r="Q57" s="202">
        <f t="shared" si="0"/>
        <v>165</v>
      </c>
      <c r="R57" s="206"/>
      <c r="S57" s="202">
        <f t="shared" si="2"/>
        <v>0</v>
      </c>
      <c r="T57" s="202">
        <f t="shared" si="3"/>
        <v>0</v>
      </c>
      <c r="U57" s="202">
        <f t="shared" si="4"/>
        <v>0</v>
      </c>
      <c r="V57" s="202">
        <f t="shared" si="5"/>
        <v>0</v>
      </c>
      <c r="W57" s="202">
        <f t="shared" si="6"/>
        <v>0</v>
      </c>
      <c r="X57" s="202">
        <f t="shared" si="7"/>
        <v>0</v>
      </c>
      <c r="Y57" s="180"/>
      <c r="Z57" s="203" t="str">
        <f>IF(Y57&gt;0,INDEX([8]KPI!$B$2:$B$61, MATCH(Y57,[8]KPI!$A$2:$A$61, 0)),"Enter KPI Reference No. to the left")</f>
        <v>Enter KPI Reference No. to the left</v>
      </c>
      <c r="AA57" s="180" t="s">
        <v>1032</v>
      </c>
      <c r="AB57" s="213" t="s">
        <v>89</v>
      </c>
      <c r="AC57" s="213"/>
    </row>
    <row r="58" spans="1:29" ht="84" x14ac:dyDescent="0.2">
      <c r="A58" s="177">
        <v>56</v>
      </c>
      <c r="B58" s="140">
        <v>6</v>
      </c>
      <c r="C58" s="178" t="str">
        <f>IF(COUNTIF(Components!$E$4:$E$989,B58)&gt;0,INDEX(Components!$G$4:$G$989, MATCH(B58,Components!$E$4:$E$989, 0)),"Enter valid code to the left")</f>
        <v>Higher education</v>
      </c>
      <c r="D58" s="140">
        <v>4</v>
      </c>
      <c r="E58" s="178" t="str">
        <f t="array" ref="E58">IF(COUNTIFS(Components!$F$4:$F$989,D58,Components!$B$4:$B$989,B58)&gt;0,INDEX(Components!$G$4:$G$989, MATCH(B58&amp;D58,Components!$B$4:$B$989&amp;Components!$F$4:$F$989,0),0),"Enter the component code on the left")</f>
        <v>research, technology transfer and community engagement</v>
      </c>
      <c r="F58" s="140"/>
      <c r="G58" s="286" t="str">
        <f t="array" ref="G58">IF(COUNTIFS(Components!$H$4:$H$989,F58, Components!$C$4:$C$989,D58,Components!$B$4:$B$989,B58)&gt;0,INDEX(Components!$I$4:$I$989, MATCH(B58&amp;D58&amp;F58,Components!$B$4:$B$989&amp;Components!$C$4:$C$989&amp;Components!$H$4:$H$989,0),0),"")</f>
        <v/>
      </c>
      <c r="H58" s="138" t="s">
        <v>2875</v>
      </c>
      <c r="I58" s="138" t="s">
        <v>3072</v>
      </c>
      <c r="J58" s="138" t="s">
        <v>2919</v>
      </c>
      <c r="K58" s="141" t="s">
        <v>2877</v>
      </c>
      <c r="L58" s="181"/>
      <c r="M58" s="181">
        <v>1</v>
      </c>
      <c r="N58" s="181"/>
      <c r="O58" s="181"/>
      <c r="P58" s="181"/>
      <c r="Q58" s="202">
        <f t="shared" si="0"/>
        <v>1</v>
      </c>
      <c r="R58" s="206">
        <v>200000</v>
      </c>
      <c r="S58" s="202">
        <f t="shared" si="2"/>
        <v>0</v>
      </c>
      <c r="T58" s="202">
        <f t="shared" si="3"/>
        <v>200000</v>
      </c>
      <c r="U58" s="202">
        <f t="shared" si="4"/>
        <v>0</v>
      </c>
      <c r="V58" s="202">
        <f t="shared" si="5"/>
        <v>0</v>
      </c>
      <c r="W58" s="202">
        <f t="shared" si="6"/>
        <v>0</v>
      </c>
      <c r="X58" s="202">
        <f t="shared" si="7"/>
        <v>200000</v>
      </c>
      <c r="Y58" s="180">
        <v>1.1000000000000001</v>
      </c>
      <c r="Z58" s="203" t="str">
        <f>IF(Y58&gt;0,INDEX([8]KPI!$B$2:$B$61, MATCH(Y58,[8]KPI!$A$2:$A$61, 0)),"Enter KPI Reference No. to the left")</f>
        <v>Government public expenditure on education and training</v>
      </c>
      <c r="AA58" s="180" t="s">
        <v>1032</v>
      </c>
      <c r="AB58" s="213" t="s">
        <v>89</v>
      </c>
      <c r="AC58" s="213"/>
    </row>
    <row r="59" spans="1:29" ht="84" x14ac:dyDescent="0.2">
      <c r="A59" s="177">
        <v>57</v>
      </c>
      <c r="B59" s="140">
        <v>6</v>
      </c>
      <c r="C59" s="178" t="str">
        <f>IF(COUNTIF(Components!$E$4:$E$989,B59)&gt;0,INDEX(Components!$G$4:$G$989, MATCH(B59,Components!$E$4:$E$989, 0)),"Enter valid code to the left")</f>
        <v>Higher education</v>
      </c>
      <c r="D59" s="140">
        <v>4</v>
      </c>
      <c r="E59" s="178" t="str">
        <f t="array" ref="E59">IF(COUNTIFS(Components!$F$4:$F$989,D59,Components!$B$4:$B$989,B59)&gt;0,INDEX(Components!$G$4:$G$989, MATCH(B59&amp;D59,Components!$B$4:$B$989&amp;Components!$F$4:$F$989,0),0),"Enter the component code on the left")</f>
        <v>research, technology transfer and community engagement</v>
      </c>
      <c r="F59" s="140"/>
      <c r="G59" s="286" t="str">
        <f t="array" ref="G59">IF(COUNTIFS(Components!$H$4:$H$989,F59, Components!$C$4:$C$989,D59,Components!$B$4:$B$989,B59)&gt;0,INDEX(Components!$I$4:$I$989, MATCH(B59&amp;D59&amp;F59,Components!$B$4:$B$989&amp;Components!$C$4:$C$989&amp;Components!$H$4:$H$989,0),0),"")</f>
        <v/>
      </c>
      <c r="H59" s="138" t="s">
        <v>2878</v>
      </c>
      <c r="I59" s="287" t="s">
        <v>3073</v>
      </c>
      <c r="J59" s="287" t="s">
        <v>2920</v>
      </c>
      <c r="K59" s="141" t="s">
        <v>2966</v>
      </c>
      <c r="L59" s="181">
        <v>33</v>
      </c>
      <c r="M59" s="181"/>
      <c r="N59" s="181"/>
      <c r="O59" s="181"/>
      <c r="P59" s="181">
        <v>11</v>
      </c>
      <c r="Q59" s="202">
        <f t="shared" si="0"/>
        <v>44</v>
      </c>
      <c r="R59" s="217">
        <v>100000</v>
      </c>
      <c r="S59" s="202">
        <f t="shared" si="2"/>
        <v>3300000</v>
      </c>
      <c r="T59" s="202">
        <f t="shared" si="3"/>
        <v>0</v>
      </c>
      <c r="U59" s="202">
        <f t="shared" si="4"/>
        <v>0</v>
      </c>
      <c r="V59" s="202">
        <f t="shared" si="5"/>
        <v>0</v>
      </c>
      <c r="W59" s="202">
        <f t="shared" si="6"/>
        <v>1100000</v>
      </c>
      <c r="X59" s="202">
        <f t="shared" si="7"/>
        <v>4400000</v>
      </c>
      <c r="Y59" s="180">
        <v>1.4</v>
      </c>
      <c r="Z59" s="203" t="str">
        <f>IF(Y59&gt;0,INDEX([8]KPI!$B$2:$B$61, MATCH(Y59,[8]KPI!$A$2:$A$61, 0)),"Enter KPI Reference No. to the left")</f>
        <v>ESDP V implementing 'units' (federal directorates and TVET agency, REBs and TVET agencies, universities) with multi-year strategic plan</v>
      </c>
      <c r="AA59" s="180" t="s">
        <v>1032</v>
      </c>
      <c r="AB59" s="213" t="s">
        <v>89</v>
      </c>
      <c r="AC59" s="213"/>
    </row>
    <row r="60" spans="1:29" ht="84" x14ac:dyDescent="0.2">
      <c r="A60" s="177">
        <v>58</v>
      </c>
      <c r="B60" s="140">
        <v>6</v>
      </c>
      <c r="C60" s="178" t="str">
        <f>IF(COUNTIF(Components!$E$4:$E$989,B60)&gt;0,INDEX(Components!$G$4:$G$989, MATCH(B60,Components!$E$4:$E$989, 0)),"Enter valid code to the left")</f>
        <v>Higher education</v>
      </c>
      <c r="D60" s="140">
        <v>4</v>
      </c>
      <c r="E60" s="178" t="str">
        <f t="array" ref="E60">IF(COUNTIFS(Components!$F$4:$F$989,D60,Components!$B$4:$B$989,B60)&gt;0,INDEX(Components!$G$4:$G$989, MATCH(B60&amp;D60,Components!$B$4:$B$989&amp;Components!$F$4:$F$989,0),0),"Enter the component code on the left")</f>
        <v>research, technology transfer and community engagement</v>
      </c>
      <c r="F60" s="140"/>
      <c r="G60" s="286" t="str">
        <f t="array" ref="G60">IF(COUNTIFS(Components!$H$4:$H$989,F60, Components!$C$4:$C$989,D60,Components!$B$4:$B$989,B60)&gt;0,INDEX(Components!$I$4:$I$989, MATCH(B60&amp;D60&amp;F60,Components!$B$4:$B$989&amp;Components!$C$4:$C$989&amp;Components!$H$4:$H$989,0),0),"")</f>
        <v/>
      </c>
      <c r="H60" s="138" t="s">
        <v>2878</v>
      </c>
      <c r="I60" s="287" t="s">
        <v>3074</v>
      </c>
      <c r="J60" s="287" t="s">
        <v>2920</v>
      </c>
      <c r="K60" s="141" t="s">
        <v>2967</v>
      </c>
      <c r="L60" s="181">
        <v>33</v>
      </c>
      <c r="M60" s="181"/>
      <c r="N60" s="181"/>
      <c r="O60" s="181"/>
      <c r="P60" s="181">
        <v>11</v>
      </c>
      <c r="Q60" s="202">
        <f t="shared" si="0"/>
        <v>44</v>
      </c>
      <c r="R60" s="217">
        <v>500000</v>
      </c>
      <c r="S60" s="202">
        <f t="shared" si="2"/>
        <v>16500000</v>
      </c>
      <c r="T60" s="202">
        <f t="shared" si="3"/>
        <v>0</v>
      </c>
      <c r="U60" s="202">
        <f t="shared" si="4"/>
        <v>0</v>
      </c>
      <c r="V60" s="202">
        <f t="shared" si="5"/>
        <v>0</v>
      </c>
      <c r="W60" s="202">
        <f t="shared" si="6"/>
        <v>5500000</v>
      </c>
      <c r="X60" s="202">
        <f t="shared" si="7"/>
        <v>22000000</v>
      </c>
      <c r="Y60" s="180">
        <v>1.4</v>
      </c>
      <c r="Z60" s="203" t="str">
        <f>IF(Y60&gt;0,INDEX([8]KPI!$B$2:$B$61, MATCH(Y60,[8]KPI!$A$2:$A$61, 0)),"Enter KPI Reference No. to the left")</f>
        <v>ESDP V implementing 'units' (federal directorates and TVET agency, REBs and TVET agencies, universities) with multi-year strategic plan</v>
      </c>
      <c r="AA60" s="180" t="s">
        <v>1032</v>
      </c>
      <c r="AB60" s="213" t="s">
        <v>89</v>
      </c>
      <c r="AC60" s="213"/>
    </row>
    <row r="61" spans="1:29" ht="84" x14ac:dyDescent="0.2">
      <c r="A61" s="177">
        <v>59</v>
      </c>
      <c r="B61" s="140">
        <v>6</v>
      </c>
      <c r="C61" s="178" t="str">
        <f>IF(COUNTIF(Components!$E$4:$E$989,B61)&gt;0,INDEX(Components!$G$4:$G$989, MATCH(B61,Components!$E$4:$E$989, 0)),"Enter valid code to the left")</f>
        <v>Higher education</v>
      </c>
      <c r="D61" s="140">
        <v>4</v>
      </c>
      <c r="E61" s="178" t="str">
        <f t="array" ref="E61">IF(COUNTIFS(Components!$F$4:$F$989,D61,Components!$B$4:$B$989,B61)&gt;0,INDEX(Components!$G$4:$G$989, MATCH(B61&amp;D61,Components!$B$4:$B$989&amp;Components!$F$4:$F$989,0),0),"Enter the component code on the left")</f>
        <v>research, technology transfer and community engagement</v>
      </c>
      <c r="F61" s="140"/>
      <c r="G61" s="286" t="str">
        <f t="array" ref="G61">IF(COUNTIFS(Components!$H$4:$H$989,F61, Components!$C$4:$C$989,D61,Components!$B$4:$B$989,B61)&gt;0,INDEX(Components!$I$4:$I$989, MATCH(B61&amp;D61&amp;F61,Components!$B$4:$B$989&amp;Components!$C$4:$C$989&amp;Components!$H$4:$H$989,0),0),"")</f>
        <v/>
      </c>
      <c r="H61" s="138" t="s">
        <v>2878</v>
      </c>
      <c r="I61" s="287" t="s">
        <v>3075</v>
      </c>
      <c r="J61" s="287" t="s">
        <v>2994</v>
      </c>
      <c r="K61" s="141" t="s">
        <v>2968</v>
      </c>
      <c r="L61" s="181">
        <v>33</v>
      </c>
      <c r="M61" s="181"/>
      <c r="N61" s="181"/>
      <c r="O61" s="181"/>
      <c r="P61" s="181">
        <v>11</v>
      </c>
      <c r="Q61" s="202">
        <f t="shared" si="0"/>
        <v>44</v>
      </c>
      <c r="R61" s="217">
        <v>500000</v>
      </c>
      <c r="S61" s="202">
        <f t="shared" si="2"/>
        <v>16500000</v>
      </c>
      <c r="T61" s="202">
        <f t="shared" si="3"/>
        <v>0</v>
      </c>
      <c r="U61" s="202">
        <f t="shared" si="4"/>
        <v>0</v>
      </c>
      <c r="V61" s="202">
        <f t="shared" si="5"/>
        <v>0</v>
      </c>
      <c r="W61" s="202">
        <f t="shared" si="6"/>
        <v>5500000</v>
      </c>
      <c r="X61" s="202">
        <f t="shared" si="7"/>
        <v>22000000</v>
      </c>
      <c r="Y61" s="180">
        <v>1.4</v>
      </c>
      <c r="Z61" s="203" t="str">
        <f>IF(Y61&gt;0,INDEX([8]KPI!$B$2:$B$61, MATCH(Y61,[8]KPI!$A$2:$A$61, 0)),"Enter KPI Reference No. to the left")</f>
        <v>ESDP V implementing 'units' (federal directorates and TVET agency, REBs and TVET agencies, universities) with multi-year strategic plan</v>
      </c>
      <c r="AA61" s="180" t="s">
        <v>1032</v>
      </c>
      <c r="AB61" s="213" t="s">
        <v>89</v>
      </c>
      <c r="AC61" s="213"/>
    </row>
    <row r="62" spans="1:29" ht="72" x14ac:dyDescent="0.2">
      <c r="A62" s="177">
        <v>60</v>
      </c>
      <c r="B62" s="140">
        <v>6</v>
      </c>
      <c r="C62" s="178" t="str">
        <f>IF(COUNTIF(Components!$E$4:$E$989,B62)&gt;0,INDEX(Components!$G$4:$G$989, MATCH(B62,Components!$E$4:$E$989, 0)),"Enter valid code to the left")</f>
        <v>Higher education</v>
      </c>
      <c r="D62" s="140">
        <v>4</v>
      </c>
      <c r="E62" s="178" t="str">
        <f t="array" ref="E62">IF(COUNTIFS(Components!$F$4:$F$989,D62,Components!$B$4:$B$989,B62)&gt;0,INDEX(Components!$G$4:$G$989, MATCH(B62&amp;D62,Components!$B$4:$B$989&amp;Components!$F$4:$F$989,0),0),"Enter the component code on the left")</f>
        <v>research, technology transfer and community engagement</v>
      </c>
      <c r="F62" s="140"/>
      <c r="G62" s="286" t="str">
        <f t="array" ref="G62">IF(COUNTIFS(Components!$H$4:$H$989,F62, Components!$C$4:$C$989,D62,Components!$B$4:$B$989,B62)&gt;0,INDEX(Components!$I$4:$I$989, MATCH(B62&amp;D62&amp;F62,Components!$B$4:$B$989&amp;Components!$C$4:$C$989&amp;Components!$H$4:$H$989,0),0),"")</f>
        <v/>
      </c>
      <c r="H62" s="138" t="s">
        <v>2878</v>
      </c>
      <c r="I62" s="287" t="s">
        <v>3076</v>
      </c>
      <c r="J62" s="287" t="s">
        <v>2921</v>
      </c>
      <c r="K62" s="141" t="s">
        <v>2969</v>
      </c>
      <c r="L62" s="181">
        <v>33</v>
      </c>
      <c r="M62" s="181"/>
      <c r="N62" s="181"/>
      <c r="O62" s="181"/>
      <c r="P62" s="181">
        <v>11</v>
      </c>
      <c r="Q62" s="202">
        <f t="shared" si="0"/>
        <v>44</v>
      </c>
      <c r="R62" s="206"/>
      <c r="S62" s="202">
        <f t="shared" si="2"/>
        <v>0</v>
      </c>
      <c r="T62" s="202">
        <f t="shared" si="3"/>
        <v>0</v>
      </c>
      <c r="U62" s="202">
        <f t="shared" si="4"/>
        <v>0</v>
      </c>
      <c r="V62" s="202">
        <f t="shared" si="5"/>
        <v>0</v>
      </c>
      <c r="W62" s="202">
        <f t="shared" si="6"/>
        <v>0</v>
      </c>
      <c r="X62" s="202">
        <f t="shared" si="7"/>
        <v>0</v>
      </c>
      <c r="Y62" s="180"/>
      <c r="Z62" s="203" t="str">
        <f>IF(Y62&gt;0,INDEX([8]KPI!$B$2:$B$61, MATCH(Y62,[8]KPI!$A$2:$A$61, 0)),"Enter KPI Reference No. to the left")</f>
        <v>Enter KPI Reference No. to the left</v>
      </c>
      <c r="AA62" s="180" t="s">
        <v>1032</v>
      </c>
      <c r="AB62" s="213" t="s">
        <v>89</v>
      </c>
      <c r="AC62" s="213"/>
    </row>
    <row r="63" spans="1:29" ht="84" x14ac:dyDescent="0.2">
      <c r="A63" s="177">
        <v>61</v>
      </c>
      <c r="B63" s="140">
        <v>6</v>
      </c>
      <c r="C63" s="178" t="str">
        <f>IF(COUNTIF(Components!$E$4:$E$989,B63)&gt;0,INDEX(Components!$G$4:$G$989, MATCH(B63,Components!$E$4:$E$989, 0)),"Enter valid code to the left")</f>
        <v>Higher education</v>
      </c>
      <c r="D63" s="140">
        <v>4</v>
      </c>
      <c r="E63" s="178" t="str">
        <f t="array" ref="E63">IF(COUNTIFS(Components!$F$4:$F$989,D63,Components!$B$4:$B$989,B63)&gt;0,INDEX(Components!$G$4:$G$989, MATCH(B63&amp;D63,Components!$B$4:$B$989&amp;Components!$F$4:$F$989,0),0),"Enter the component code on the left")</f>
        <v>research, technology transfer and community engagement</v>
      </c>
      <c r="F63" s="140"/>
      <c r="G63" s="286" t="str">
        <f t="array" ref="G63">IF(COUNTIFS(Components!$H$4:$H$989,F63, Components!$C$4:$C$989,D63,Components!$B$4:$B$989,B63)&gt;0,INDEX(Components!$I$4:$I$989, MATCH(B63&amp;D63&amp;F63,Components!$B$4:$B$989&amp;Components!$C$4:$C$989&amp;Components!$H$4:$H$989,0),0),"")</f>
        <v/>
      </c>
      <c r="H63" s="138" t="s">
        <v>2878</v>
      </c>
      <c r="I63" s="287" t="s">
        <v>3077</v>
      </c>
      <c r="J63" s="287" t="s">
        <v>2921</v>
      </c>
      <c r="K63" s="141" t="s">
        <v>2970</v>
      </c>
      <c r="L63" s="181">
        <v>8</v>
      </c>
      <c r="M63" s="181">
        <v>12</v>
      </c>
      <c r="N63" s="181">
        <v>7</v>
      </c>
      <c r="O63" s="181">
        <v>6</v>
      </c>
      <c r="P63" s="181">
        <v>11</v>
      </c>
      <c r="Q63" s="202">
        <f t="shared" si="0"/>
        <v>44</v>
      </c>
      <c r="R63" s="217">
        <v>5000000</v>
      </c>
      <c r="S63" s="202">
        <f t="shared" si="2"/>
        <v>40000000</v>
      </c>
      <c r="T63" s="202">
        <f t="shared" si="3"/>
        <v>60000000</v>
      </c>
      <c r="U63" s="202">
        <f t="shared" si="4"/>
        <v>35000000</v>
      </c>
      <c r="V63" s="202">
        <f t="shared" si="5"/>
        <v>30000000</v>
      </c>
      <c r="W63" s="202">
        <f t="shared" si="6"/>
        <v>55000000</v>
      </c>
      <c r="X63" s="202">
        <f t="shared" si="7"/>
        <v>220000000</v>
      </c>
      <c r="Y63" s="180">
        <v>1.4</v>
      </c>
      <c r="Z63" s="203" t="str">
        <f>IF(Y63&gt;0,INDEX([8]KPI!$B$2:$B$61, MATCH(Y63,[8]KPI!$A$2:$A$61, 0)),"Enter KPI Reference No. to the left")</f>
        <v>ESDP V implementing 'units' (federal directorates and TVET agency, REBs and TVET agencies, universities) with multi-year strategic plan</v>
      </c>
      <c r="AA63" s="180" t="s">
        <v>1032</v>
      </c>
      <c r="AB63" s="213" t="s">
        <v>89</v>
      </c>
      <c r="AC63" s="213"/>
    </row>
    <row r="64" spans="1:29" ht="84" x14ac:dyDescent="0.2">
      <c r="A64" s="177">
        <v>62</v>
      </c>
      <c r="B64" s="140">
        <v>6</v>
      </c>
      <c r="C64" s="178" t="str">
        <f>IF(COUNTIF(Components!$E$4:$E$989,B64)&gt;0,INDEX(Components!$G$4:$G$989, MATCH(B64,Components!$E$4:$E$989, 0)),"Enter valid code to the left")</f>
        <v>Higher education</v>
      </c>
      <c r="D64" s="140">
        <v>4</v>
      </c>
      <c r="E64" s="178" t="str">
        <f t="array" ref="E64">IF(COUNTIFS(Components!$F$4:$F$989,D64,Components!$B$4:$B$989,B64)&gt;0,INDEX(Components!$G$4:$G$989, MATCH(B64&amp;D64,Components!$B$4:$B$989&amp;Components!$F$4:$F$989,0),0),"Enter the component code on the left")</f>
        <v>research, technology transfer and community engagement</v>
      </c>
      <c r="F64" s="140"/>
      <c r="G64" s="286" t="str">
        <f t="array" ref="G64">IF(COUNTIFS(Components!$H$4:$H$989,F64, Components!$C$4:$C$989,D64,Components!$B$4:$B$989,B64)&gt;0,INDEX(Components!$I$4:$I$989, MATCH(B64&amp;D64&amp;F64,Components!$B$4:$B$989&amp;Components!$C$4:$C$989&amp;Components!$H$4:$H$989,0),0),"")</f>
        <v/>
      </c>
      <c r="H64" s="138" t="s">
        <v>2878</v>
      </c>
      <c r="I64" s="287" t="s">
        <v>3078</v>
      </c>
      <c r="J64" s="287" t="s">
        <v>2920</v>
      </c>
      <c r="K64" s="141" t="s">
        <v>2971</v>
      </c>
      <c r="L64" s="181"/>
      <c r="M64" s="181">
        <v>1</v>
      </c>
      <c r="N64" s="181"/>
      <c r="O64" s="181"/>
      <c r="P64" s="181"/>
      <c r="Q64" s="202">
        <f t="shared" si="0"/>
        <v>1</v>
      </c>
      <c r="R64" s="217">
        <v>100000</v>
      </c>
      <c r="S64" s="202">
        <f t="shared" si="2"/>
        <v>0</v>
      </c>
      <c r="T64" s="202">
        <f t="shared" si="3"/>
        <v>100000</v>
      </c>
      <c r="U64" s="202">
        <f t="shared" si="4"/>
        <v>0</v>
      </c>
      <c r="V64" s="202">
        <f t="shared" si="5"/>
        <v>0</v>
      </c>
      <c r="W64" s="202">
        <f t="shared" si="6"/>
        <v>0</v>
      </c>
      <c r="X64" s="202">
        <f t="shared" si="7"/>
        <v>100000</v>
      </c>
      <c r="Y64" s="180">
        <v>1.4</v>
      </c>
      <c r="Z64" s="203" t="str">
        <f>IF(Y64&gt;0,INDEX([8]KPI!$B$2:$B$61, MATCH(Y64,[8]KPI!$A$2:$A$61, 0)),"Enter KPI Reference No. to the left")</f>
        <v>ESDP V implementing 'units' (federal directorates and TVET agency, REBs and TVET agencies, universities) with multi-year strategic plan</v>
      </c>
      <c r="AA64" s="180" t="s">
        <v>1032</v>
      </c>
      <c r="AB64" s="213" t="s">
        <v>89</v>
      </c>
      <c r="AC64" s="213"/>
    </row>
    <row r="65" spans="1:29" ht="84" x14ac:dyDescent="0.2">
      <c r="A65" s="177">
        <v>63</v>
      </c>
      <c r="B65" s="140">
        <v>6</v>
      </c>
      <c r="C65" s="178" t="str">
        <f>IF(COUNTIF(Components!$E$4:$E$989,B65)&gt;0,INDEX(Components!$G$4:$G$989, MATCH(B65,Components!$E$4:$E$989, 0)),"Enter valid code to the left")</f>
        <v>Higher education</v>
      </c>
      <c r="D65" s="140">
        <v>4</v>
      </c>
      <c r="E65" s="178" t="str">
        <f t="array" ref="E65">IF(COUNTIFS(Components!$F$4:$F$989,D65,Components!$B$4:$B$989,B65)&gt;0,INDEX(Components!$G$4:$G$989, MATCH(B65&amp;D65,Components!$B$4:$B$989&amp;Components!$F$4:$F$989,0),0),"Enter the component code on the left")</f>
        <v>research, technology transfer and community engagement</v>
      </c>
      <c r="F65" s="140"/>
      <c r="G65" s="286" t="str">
        <f t="array" ref="G65">IF(COUNTIFS(Components!$H$4:$H$989,F65, Components!$C$4:$C$989,D65,Components!$B$4:$B$989,B65)&gt;0,INDEX(Components!$I$4:$I$989, MATCH(B65&amp;D65&amp;F65,Components!$B$4:$B$989&amp;Components!$C$4:$C$989&amp;Components!$H$4:$H$989,0),0),"")</f>
        <v/>
      </c>
      <c r="H65" s="138" t="s">
        <v>2878</v>
      </c>
      <c r="I65" s="287" t="s">
        <v>3079</v>
      </c>
      <c r="J65" s="287" t="s">
        <v>3109</v>
      </c>
      <c r="K65" s="141" t="s">
        <v>2972</v>
      </c>
      <c r="L65" s="181"/>
      <c r="M65" s="181">
        <v>1</v>
      </c>
      <c r="N65" s="181"/>
      <c r="O65" s="181"/>
      <c r="P65" s="181"/>
      <c r="Q65" s="202">
        <f t="shared" si="0"/>
        <v>1</v>
      </c>
      <c r="R65" s="217">
        <v>20000</v>
      </c>
      <c r="S65" s="202">
        <f t="shared" si="2"/>
        <v>0</v>
      </c>
      <c r="T65" s="202">
        <f t="shared" si="3"/>
        <v>20000</v>
      </c>
      <c r="U65" s="202">
        <f t="shared" si="4"/>
        <v>0</v>
      </c>
      <c r="V65" s="202">
        <f t="shared" si="5"/>
        <v>0</v>
      </c>
      <c r="W65" s="202">
        <f t="shared" si="6"/>
        <v>0</v>
      </c>
      <c r="X65" s="202">
        <f t="shared" si="7"/>
        <v>20000</v>
      </c>
      <c r="Y65" s="180">
        <v>1.4</v>
      </c>
      <c r="Z65" s="203" t="str">
        <f>IF(Y65&gt;0,INDEX([8]KPI!$B$2:$B$61, MATCH(Y65,[8]KPI!$A$2:$A$61, 0)),"Enter KPI Reference No. to the left")</f>
        <v>ESDP V implementing 'units' (federal directorates and TVET agency, REBs and TVET agencies, universities) with multi-year strategic plan</v>
      </c>
      <c r="AA65" s="180" t="s">
        <v>1032</v>
      </c>
      <c r="AB65" s="213" t="s">
        <v>89</v>
      </c>
      <c r="AC65" s="213"/>
    </row>
    <row r="66" spans="1:29" ht="72" x14ac:dyDescent="0.2">
      <c r="A66" s="177">
        <v>64</v>
      </c>
      <c r="B66" s="140">
        <v>6</v>
      </c>
      <c r="C66" s="178" t="str">
        <f>IF(COUNTIF(Components!$E$4:$E$989,B66)&gt;0,INDEX(Components!$G$4:$G$989, MATCH(B66,Components!$E$4:$E$989, 0)),"Enter valid code to the left")</f>
        <v>Higher education</v>
      </c>
      <c r="D66" s="140">
        <v>4</v>
      </c>
      <c r="E66" s="178" t="str">
        <f t="array" ref="E66">IF(COUNTIFS(Components!$F$4:$F$989,D66,Components!$B$4:$B$989,B66)&gt;0,INDEX(Components!$G$4:$G$989, MATCH(B66&amp;D66,Components!$B$4:$B$989&amp;Components!$F$4:$F$989,0),0),"Enter the component code on the left")</f>
        <v>research, technology transfer and community engagement</v>
      </c>
      <c r="F66" s="140"/>
      <c r="G66" s="286" t="str">
        <f t="array" ref="G66">IF(COUNTIFS(Components!$H$4:$H$989,F66, Components!$C$4:$C$989,D66,Components!$B$4:$B$989,B66)&gt;0,INDEX(Components!$I$4:$I$989, MATCH(B66&amp;D66&amp;F66,Components!$B$4:$B$989&amp;Components!$C$4:$C$989&amp;Components!$H$4:$H$989,0),0),"")</f>
        <v/>
      </c>
      <c r="H66" s="138" t="s">
        <v>2878</v>
      </c>
      <c r="I66" s="287" t="s">
        <v>3080</v>
      </c>
      <c r="J66" s="287" t="s">
        <v>3109</v>
      </c>
      <c r="K66" s="141" t="s">
        <v>2973</v>
      </c>
      <c r="L66" s="181">
        <v>0</v>
      </c>
      <c r="M66" s="181">
        <v>1</v>
      </c>
      <c r="N66" s="181">
        <v>0</v>
      </c>
      <c r="O66" s="181">
        <v>0</v>
      </c>
      <c r="P66" s="181"/>
      <c r="Q66" s="202">
        <f t="shared" si="0"/>
        <v>1</v>
      </c>
      <c r="R66" s="217">
        <v>20000</v>
      </c>
      <c r="S66" s="202">
        <f t="shared" si="2"/>
        <v>0</v>
      </c>
      <c r="T66" s="202">
        <f t="shared" si="3"/>
        <v>20000</v>
      </c>
      <c r="U66" s="202">
        <f t="shared" si="4"/>
        <v>0</v>
      </c>
      <c r="V66" s="202">
        <f t="shared" si="5"/>
        <v>0</v>
      </c>
      <c r="W66" s="202">
        <f t="shared" si="6"/>
        <v>0</v>
      </c>
      <c r="X66" s="202">
        <f t="shared" si="7"/>
        <v>20000</v>
      </c>
      <c r="Y66" s="180">
        <v>1.1000000000000001</v>
      </c>
      <c r="Z66" s="203" t="str">
        <f>IF(Y66&gt;0,INDEX([8]KPI!$B$2:$B$61, MATCH(Y66,[8]KPI!$A$2:$A$61, 0)),"Enter KPI Reference No. to the left")</f>
        <v>Government public expenditure on education and training</v>
      </c>
      <c r="AA66" s="180" t="s">
        <v>1032</v>
      </c>
      <c r="AB66" s="213" t="s">
        <v>89</v>
      </c>
      <c r="AC66" s="213"/>
    </row>
    <row r="67" spans="1:29" ht="72" x14ac:dyDescent="0.2">
      <c r="A67" s="177">
        <v>65</v>
      </c>
      <c r="B67" s="140">
        <v>6</v>
      </c>
      <c r="C67" s="178" t="str">
        <f>IF(COUNTIF(Components!$E$4:$E$989,B67)&gt;0,INDEX(Components!$G$4:$G$989, MATCH(B67,Components!$E$4:$E$989, 0)),"Enter valid code to the left")</f>
        <v>Higher education</v>
      </c>
      <c r="D67" s="140">
        <v>4</v>
      </c>
      <c r="E67" s="178" t="str">
        <f t="array" ref="E67">IF(COUNTIFS(Components!$F$4:$F$989,D67,Components!$B$4:$B$989,B67)&gt;0,INDEX(Components!$G$4:$G$989, MATCH(B67&amp;D67,Components!$B$4:$B$989&amp;Components!$F$4:$F$989,0),0),"Enter the component code on the left")</f>
        <v>research, technology transfer and community engagement</v>
      </c>
      <c r="F67" s="140"/>
      <c r="G67" s="286" t="str">
        <f t="array" ref="G67">IF(COUNTIFS(Components!$H$4:$H$989,F67, Components!$C$4:$C$989,D67,Components!$B$4:$B$989,B67)&gt;0,INDEX(Components!$I$4:$I$989, MATCH(B67&amp;D67&amp;F67,Components!$B$4:$B$989&amp;Components!$C$4:$C$989&amp;Components!$H$4:$H$989,0),0),"")</f>
        <v/>
      </c>
      <c r="H67" s="138" t="s">
        <v>2878</v>
      </c>
      <c r="I67" s="287" t="s">
        <v>3081</v>
      </c>
      <c r="J67" s="287" t="s">
        <v>3109</v>
      </c>
      <c r="K67" s="141" t="s">
        <v>2974</v>
      </c>
      <c r="L67" s="181"/>
      <c r="M67" s="181"/>
      <c r="N67" s="181">
        <v>1</v>
      </c>
      <c r="O67" s="181"/>
      <c r="P67" s="181"/>
      <c r="Q67" s="202">
        <f t="shared" ref="Q67:Q93" si="8">L67+M67+N67+O67+P67</f>
        <v>1</v>
      </c>
      <c r="R67" s="217">
        <v>200000</v>
      </c>
      <c r="S67" s="202">
        <f t="shared" si="2"/>
        <v>0</v>
      </c>
      <c r="T67" s="202">
        <f t="shared" si="3"/>
        <v>0</v>
      </c>
      <c r="U67" s="202">
        <f t="shared" si="4"/>
        <v>200000</v>
      </c>
      <c r="V67" s="202">
        <f t="shared" si="5"/>
        <v>0</v>
      </c>
      <c r="W67" s="202">
        <f t="shared" si="6"/>
        <v>0</v>
      </c>
      <c r="X67" s="202">
        <f t="shared" si="7"/>
        <v>200000</v>
      </c>
      <c r="Y67" s="180">
        <v>1.1000000000000001</v>
      </c>
      <c r="Z67" s="203" t="str">
        <f>IF(Y67&gt;0,INDEX([8]KPI!$B$2:$B$61, MATCH(Y67,[8]KPI!$A$2:$A$61, 0)),"Enter KPI Reference No. to the left")</f>
        <v>Government public expenditure on education and training</v>
      </c>
      <c r="AA67" s="180" t="s">
        <v>1032</v>
      </c>
      <c r="AB67" s="213" t="s">
        <v>89</v>
      </c>
      <c r="AC67" s="213"/>
    </row>
    <row r="68" spans="1:29" ht="72" x14ac:dyDescent="0.2">
      <c r="A68" s="177">
        <v>66</v>
      </c>
      <c r="B68" s="140">
        <v>6</v>
      </c>
      <c r="C68" s="178" t="str">
        <f>IF(COUNTIF(Components!$E$4:$E$989,B68)&gt;0,INDEX(Components!$G$4:$G$989, MATCH(B68,Components!$E$4:$E$989, 0)),"Enter valid code to the left")</f>
        <v>Higher education</v>
      </c>
      <c r="D68" s="140">
        <v>4</v>
      </c>
      <c r="E68" s="178" t="str">
        <f t="array" ref="E68">IF(COUNTIFS(Components!$F$4:$F$989,D68,Components!$B$4:$B$989,B68)&gt;0,INDEX(Components!$G$4:$G$989, MATCH(B68&amp;D68,Components!$B$4:$B$989&amp;Components!$F$4:$F$989,0),0),"Enter the component code on the left")</f>
        <v>research, technology transfer and community engagement</v>
      </c>
      <c r="F68" s="140"/>
      <c r="G68" s="286" t="str">
        <f t="array" ref="G68">IF(COUNTIFS(Components!$H$4:$H$989,F68, Components!$C$4:$C$989,D68,Components!$B$4:$B$989,B68)&gt;0,INDEX(Components!$I$4:$I$989, MATCH(B68&amp;D68&amp;F68,Components!$B$4:$B$989&amp;Components!$C$4:$C$989&amp;Components!$H$4:$H$989,0),0),"")</f>
        <v/>
      </c>
      <c r="H68" s="138" t="s">
        <v>2878</v>
      </c>
      <c r="I68" s="287" t="s">
        <v>3082</v>
      </c>
      <c r="J68" s="287" t="s">
        <v>3109</v>
      </c>
      <c r="K68" s="141" t="s">
        <v>2975</v>
      </c>
      <c r="L68" s="181"/>
      <c r="M68" s="181"/>
      <c r="N68" s="181">
        <v>10</v>
      </c>
      <c r="O68" s="181"/>
      <c r="P68" s="181"/>
      <c r="Q68" s="202">
        <f t="shared" si="8"/>
        <v>10</v>
      </c>
      <c r="R68" s="217">
        <v>200000</v>
      </c>
      <c r="S68" s="202">
        <f t="shared" ref="S68:S94" si="9">L68*$R68</f>
        <v>0</v>
      </c>
      <c r="T68" s="202">
        <f t="shared" ref="T68:T94" si="10">M68*$R68</f>
        <v>0</v>
      </c>
      <c r="U68" s="202">
        <f t="shared" ref="U68:U94" si="11">N68*$R68</f>
        <v>2000000</v>
      </c>
      <c r="V68" s="202">
        <f t="shared" ref="V68:V94" si="12">O68*$R68</f>
        <v>0</v>
      </c>
      <c r="W68" s="202">
        <f t="shared" ref="W68:W94" si="13">P68*$R68</f>
        <v>0</v>
      </c>
      <c r="X68" s="202">
        <f t="shared" ref="X68:X94" si="14">S68+T68+U68+V68+W68</f>
        <v>2000000</v>
      </c>
      <c r="Y68" s="180">
        <v>1.1000000000000001</v>
      </c>
      <c r="Z68" s="203" t="str">
        <f>IF(Y68&gt;0,INDEX([8]KPI!$B$2:$B$61, MATCH(Y68,[8]KPI!$A$2:$A$61, 0)),"Enter KPI Reference No. to the left")</f>
        <v>Government public expenditure on education and training</v>
      </c>
      <c r="AA68" s="180" t="s">
        <v>1032</v>
      </c>
      <c r="AB68" s="213" t="s">
        <v>89</v>
      </c>
      <c r="AC68" s="213"/>
    </row>
    <row r="69" spans="1:29" ht="72" x14ac:dyDescent="0.2">
      <c r="A69" s="177">
        <v>67</v>
      </c>
      <c r="B69" s="140">
        <v>6</v>
      </c>
      <c r="C69" s="178" t="str">
        <f>IF(COUNTIF(Components!$E$4:$E$989,B69)&gt;0,INDEX(Components!$G$4:$G$989, MATCH(B69,Components!$E$4:$E$989, 0)),"Enter valid code to the left")</f>
        <v>Higher education</v>
      </c>
      <c r="D69" s="140">
        <v>4</v>
      </c>
      <c r="E69" s="178" t="str">
        <f t="array" ref="E69">IF(COUNTIFS(Components!$F$4:$F$989,D69,Components!$B$4:$B$989,B69)&gt;0,INDEX(Components!$G$4:$G$989, MATCH(B69&amp;D69,Components!$B$4:$B$989&amp;Components!$F$4:$F$989,0),0),"Enter the component code on the left")</f>
        <v>research, technology transfer and community engagement</v>
      </c>
      <c r="F69" s="140"/>
      <c r="G69" s="286" t="str">
        <f t="array" ref="G69">IF(COUNTIFS(Components!$H$4:$H$989,F69, Components!$C$4:$C$989,D69,Components!$B$4:$B$989,B69)&gt;0,INDEX(Components!$I$4:$I$989, MATCH(B69&amp;D69&amp;F69,Components!$B$4:$B$989&amp;Components!$C$4:$C$989&amp;Components!$H$4:$H$989,0),0),"")</f>
        <v/>
      </c>
      <c r="H69" s="138" t="s">
        <v>2878</v>
      </c>
      <c r="I69" s="287" t="s">
        <v>3083</v>
      </c>
      <c r="J69" s="287" t="s">
        <v>3109</v>
      </c>
      <c r="K69" s="141" t="s">
        <v>2976</v>
      </c>
      <c r="L69" s="181"/>
      <c r="M69" s="181">
        <v>1</v>
      </c>
      <c r="N69" s="181"/>
      <c r="O69" s="181"/>
      <c r="P69" s="181"/>
      <c r="Q69" s="202">
        <f t="shared" si="8"/>
        <v>1</v>
      </c>
      <c r="R69" s="217">
        <v>100000</v>
      </c>
      <c r="S69" s="202">
        <f t="shared" si="9"/>
        <v>0</v>
      </c>
      <c r="T69" s="202">
        <f t="shared" si="10"/>
        <v>100000</v>
      </c>
      <c r="U69" s="202">
        <f t="shared" si="11"/>
        <v>0</v>
      </c>
      <c r="V69" s="202">
        <f t="shared" si="12"/>
        <v>0</v>
      </c>
      <c r="W69" s="202">
        <f t="shared" si="13"/>
        <v>0</v>
      </c>
      <c r="X69" s="202">
        <f t="shared" si="14"/>
        <v>100000</v>
      </c>
      <c r="Y69" s="180">
        <v>1.1000000000000001</v>
      </c>
      <c r="Z69" s="203" t="str">
        <f>IF(Y69&gt;0,INDEX([8]KPI!$B$2:$B$61, MATCH(Y69,[8]KPI!$A$2:$A$61, 0)),"Enter KPI Reference No. to the left")</f>
        <v>Government public expenditure on education and training</v>
      </c>
      <c r="AA69" s="180" t="s">
        <v>1032</v>
      </c>
      <c r="AB69" s="213" t="s">
        <v>89</v>
      </c>
      <c r="AC69" s="213"/>
    </row>
    <row r="70" spans="1:29" ht="84" x14ac:dyDescent="0.2">
      <c r="A70" s="177">
        <v>68</v>
      </c>
      <c r="B70" s="140">
        <v>6</v>
      </c>
      <c r="C70" s="178" t="str">
        <f>IF(COUNTIF(Components!$E$4:$E$989,B70)&gt;0,INDEX(Components!$G$4:$G$989, MATCH(B70,Components!$E$4:$E$989, 0)),"Enter valid code to the left")</f>
        <v>Higher education</v>
      </c>
      <c r="D70" s="140">
        <v>4</v>
      </c>
      <c r="E70" s="178" t="str">
        <f t="array" ref="E70">IF(COUNTIFS(Components!$F$4:$F$989,D70,Components!$B$4:$B$989,B70)&gt;0,INDEX(Components!$G$4:$G$989, MATCH(B70&amp;D70,Components!$B$4:$B$989&amp;Components!$F$4:$F$989,0),0),"Enter the component code on the left")</f>
        <v>research, technology transfer and community engagement</v>
      </c>
      <c r="F70" s="140"/>
      <c r="G70" s="286" t="str">
        <f t="array" ref="G70">IF(COUNTIFS(Components!$H$4:$H$989,F70, Components!$C$4:$C$989,D70,Components!$B$4:$B$989,B70)&gt;0,INDEX(Components!$I$4:$I$989, MATCH(B70&amp;D70&amp;F70,Components!$B$4:$B$989&amp;Components!$C$4:$C$989&amp;Components!$H$4:$H$989,0),0),"")</f>
        <v/>
      </c>
      <c r="H70" s="138" t="s">
        <v>2879</v>
      </c>
      <c r="I70" s="287" t="s">
        <v>3084</v>
      </c>
      <c r="J70" s="141" t="s">
        <v>2922</v>
      </c>
      <c r="K70" s="141" t="s">
        <v>2977</v>
      </c>
      <c r="L70" s="181"/>
      <c r="M70" s="181">
        <v>1</v>
      </c>
      <c r="N70" s="181">
        <v>13</v>
      </c>
      <c r="O70" s="181">
        <v>20</v>
      </c>
      <c r="P70" s="181">
        <v>20</v>
      </c>
      <c r="Q70" s="202">
        <f t="shared" si="8"/>
        <v>54</v>
      </c>
      <c r="R70" s="217">
        <v>100000</v>
      </c>
      <c r="S70" s="202">
        <f t="shared" si="9"/>
        <v>0</v>
      </c>
      <c r="T70" s="202">
        <f t="shared" si="10"/>
        <v>100000</v>
      </c>
      <c r="U70" s="202">
        <f t="shared" si="11"/>
        <v>1300000</v>
      </c>
      <c r="V70" s="202">
        <f t="shared" si="12"/>
        <v>2000000</v>
      </c>
      <c r="W70" s="202">
        <f t="shared" si="13"/>
        <v>2000000</v>
      </c>
      <c r="X70" s="202">
        <f t="shared" si="14"/>
        <v>5400000</v>
      </c>
      <c r="Y70" s="180">
        <v>1.4</v>
      </c>
      <c r="Z70" s="203" t="str">
        <f>IF(Y70&gt;0,INDEX([8]KPI!$B$2:$B$61, MATCH(Y70,[8]KPI!$A$2:$A$61, 0)),"Enter KPI Reference No. to the left")</f>
        <v>ESDP V implementing 'units' (federal directorates and TVET agency, REBs and TVET agencies, universities) with multi-year strategic plan</v>
      </c>
      <c r="AA70" s="180" t="s">
        <v>1032</v>
      </c>
      <c r="AB70" s="213" t="s">
        <v>89</v>
      </c>
      <c r="AC70" s="213"/>
    </row>
    <row r="71" spans="1:29" ht="84" x14ac:dyDescent="0.2">
      <c r="A71" s="177">
        <v>69</v>
      </c>
      <c r="B71" s="140">
        <v>6</v>
      </c>
      <c r="C71" s="178" t="str">
        <f>IF(COUNTIF(Components!$E$4:$E$989,B71)&gt;0,INDEX(Components!$G$4:$G$989, MATCH(B71,Components!$E$4:$E$989, 0)),"Enter valid code to the left")</f>
        <v>Higher education</v>
      </c>
      <c r="D71" s="140">
        <v>4</v>
      </c>
      <c r="E71" s="178" t="str">
        <f t="array" ref="E71">IF(COUNTIFS(Components!$F$4:$F$989,D71,Components!$B$4:$B$989,B71)&gt;0,INDEX(Components!$G$4:$G$989, MATCH(B71&amp;D71,Components!$B$4:$B$989&amp;Components!$F$4:$F$989,0),0),"Enter the component code on the left")</f>
        <v>research, technology transfer and community engagement</v>
      </c>
      <c r="F71" s="140"/>
      <c r="G71" s="286" t="str">
        <f t="array" ref="G71">IF(COUNTIFS(Components!$H$4:$H$989,F71, Components!$C$4:$C$989,D71,Components!$B$4:$B$989,B71)&gt;0,INDEX(Components!$I$4:$I$989, MATCH(B71&amp;D71&amp;F71,Components!$B$4:$B$989&amp;Components!$C$4:$C$989&amp;Components!$H$4:$H$989,0),0),"")</f>
        <v/>
      </c>
      <c r="H71" s="138" t="s">
        <v>2879</v>
      </c>
      <c r="I71" s="287" t="s">
        <v>3085</v>
      </c>
      <c r="J71" s="141" t="s">
        <v>2978</v>
      </c>
      <c r="K71" s="141" t="s">
        <v>2979</v>
      </c>
      <c r="L71" s="181"/>
      <c r="M71" s="181">
        <v>1</v>
      </c>
      <c r="N71" s="181"/>
      <c r="O71" s="181"/>
      <c r="P71" s="181"/>
      <c r="Q71" s="202">
        <f t="shared" si="8"/>
        <v>1</v>
      </c>
      <c r="R71" s="217">
        <v>100000</v>
      </c>
      <c r="S71" s="202">
        <f t="shared" si="9"/>
        <v>0</v>
      </c>
      <c r="T71" s="202">
        <f t="shared" si="10"/>
        <v>100000</v>
      </c>
      <c r="U71" s="202">
        <f t="shared" si="11"/>
        <v>0</v>
      </c>
      <c r="V71" s="202">
        <f t="shared" si="12"/>
        <v>0</v>
      </c>
      <c r="W71" s="202">
        <f t="shared" si="13"/>
        <v>0</v>
      </c>
      <c r="X71" s="202">
        <f t="shared" si="14"/>
        <v>100000</v>
      </c>
      <c r="Y71" s="180">
        <v>1.4</v>
      </c>
      <c r="Z71" s="203" t="str">
        <f>IF(Y71&gt;0,INDEX([8]KPI!$B$2:$B$61, MATCH(Y71,[8]KPI!$A$2:$A$61, 0)),"Enter KPI Reference No. to the left")</f>
        <v>ESDP V implementing 'units' (federal directorates and TVET agency, REBs and TVET agencies, universities) with multi-year strategic plan</v>
      </c>
      <c r="AA71" s="180" t="s">
        <v>1032</v>
      </c>
      <c r="AB71" s="213" t="s">
        <v>89</v>
      </c>
      <c r="AC71" s="213"/>
    </row>
    <row r="72" spans="1:29" ht="84" x14ac:dyDescent="0.2">
      <c r="A72" s="177">
        <v>70</v>
      </c>
      <c r="B72" s="140">
        <v>6</v>
      </c>
      <c r="C72" s="178" t="str">
        <f>IF(COUNTIF(Components!$E$4:$E$989,B72)&gt;0,INDEX(Components!$G$4:$G$989, MATCH(B72,Components!$E$4:$E$989, 0)),"Enter valid code to the left")</f>
        <v>Higher education</v>
      </c>
      <c r="D72" s="140">
        <v>4</v>
      </c>
      <c r="E72" s="178" t="str">
        <f t="array" ref="E72">IF(COUNTIFS(Components!$F$4:$F$989,D72,Components!$B$4:$B$989,B72)&gt;0,INDEX(Components!$G$4:$G$989, MATCH(B72&amp;D72,Components!$B$4:$B$989&amp;Components!$F$4:$F$989,0),0),"Enter the component code on the left")</f>
        <v>research, technology transfer and community engagement</v>
      </c>
      <c r="F72" s="140"/>
      <c r="G72" s="286" t="str">
        <f t="array" ref="G72">IF(COUNTIFS(Components!$H$4:$H$989,F72, Components!$C$4:$C$989,D72,Components!$B$4:$B$989,B72)&gt;0,INDEX(Components!$I$4:$I$989, MATCH(B72&amp;D72&amp;F72,Components!$B$4:$B$989&amp;Components!$C$4:$C$989&amp;Components!$H$4:$H$989,0),0),"")</f>
        <v/>
      </c>
      <c r="H72" s="138" t="s">
        <v>2879</v>
      </c>
      <c r="I72" s="287" t="s">
        <v>3086</v>
      </c>
      <c r="J72" s="287" t="s">
        <v>2980</v>
      </c>
      <c r="K72" s="141" t="s">
        <v>2981</v>
      </c>
      <c r="L72" s="181"/>
      <c r="M72" s="181">
        <v>13</v>
      </c>
      <c r="N72" s="181">
        <v>16</v>
      </c>
      <c r="O72" s="181">
        <v>14</v>
      </c>
      <c r="P72" s="181">
        <v>10</v>
      </c>
      <c r="Q72" s="202">
        <f t="shared" si="8"/>
        <v>53</v>
      </c>
      <c r="R72" s="217">
        <v>100000</v>
      </c>
      <c r="S72" s="202">
        <f t="shared" si="9"/>
        <v>0</v>
      </c>
      <c r="T72" s="202">
        <f t="shared" si="10"/>
        <v>1300000</v>
      </c>
      <c r="U72" s="202">
        <f t="shared" si="11"/>
        <v>1600000</v>
      </c>
      <c r="V72" s="202">
        <f t="shared" si="12"/>
        <v>1400000</v>
      </c>
      <c r="W72" s="202">
        <f t="shared" si="13"/>
        <v>1000000</v>
      </c>
      <c r="X72" s="202">
        <f t="shared" si="14"/>
        <v>5300000</v>
      </c>
      <c r="Y72" s="180">
        <v>1.4</v>
      </c>
      <c r="Z72" s="203" t="str">
        <f>IF(Y72&gt;0,INDEX([8]KPI!$B$2:$B$61, MATCH(Y72,[8]KPI!$A$2:$A$61, 0)),"Enter KPI Reference No. to the left")</f>
        <v>ESDP V implementing 'units' (federal directorates and TVET agency, REBs and TVET agencies, universities) with multi-year strategic plan</v>
      </c>
      <c r="AA72" s="180" t="s">
        <v>1032</v>
      </c>
      <c r="AB72" s="213" t="s">
        <v>89</v>
      </c>
      <c r="AC72" s="213"/>
    </row>
    <row r="73" spans="1:29" ht="84" x14ac:dyDescent="0.2">
      <c r="A73" s="177">
        <v>71</v>
      </c>
      <c r="B73" s="140">
        <v>6</v>
      </c>
      <c r="C73" s="178" t="str">
        <f>IF(COUNTIF(Components!$E$4:$E$989,B73)&gt;0,INDEX(Components!$G$4:$G$989, MATCH(B73,Components!$E$4:$E$989, 0)),"Enter valid code to the left")</f>
        <v>Higher education</v>
      </c>
      <c r="D73" s="140">
        <v>4</v>
      </c>
      <c r="E73" s="178" t="str">
        <f t="array" ref="E73">IF(COUNTIFS(Components!$F$4:$F$989,D73,Components!$B$4:$B$989,B73)&gt;0,INDEX(Components!$G$4:$G$989, MATCH(B73&amp;D73,Components!$B$4:$B$989&amp;Components!$F$4:$F$989,0),0),"Enter the component code on the left")</f>
        <v>research, technology transfer and community engagement</v>
      </c>
      <c r="F73" s="140"/>
      <c r="G73" s="286" t="str">
        <f t="array" ref="G73">IF(COUNTIFS(Components!$H$4:$H$989,F73, Components!$C$4:$C$989,D73,Components!$B$4:$B$989,B73)&gt;0,INDEX(Components!$I$4:$I$989, MATCH(B73&amp;D73&amp;F73,Components!$B$4:$B$989&amp;Components!$C$4:$C$989&amp;Components!$H$4:$H$989,0),0),"")</f>
        <v/>
      </c>
      <c r="H73" s="138" t="s">
        <v>2879</v>
      </c>
      <c r="I73" s="287" t="s">
        <v>3087</v>
      </c>
      <c r="J73" s="141" t="s">
        <v>2880</v>
      </c>
      <c r="K73" s="141" t="s">
        <v>2982</v>
      </c>
      <c r="L73" s="181">
        <v>33</v>
      </c>
      <c r="M73" s="181">
        <v>33</v>
      </c>
      <c r="N73" s="181">
        <v>33</v>
      </c>
      <c r="O73" s="181">
        <v>33</v>
      </c>
      <c r="P73" s="181">
        <v>44</v>
      </c>
      <c r="Q73" s="202">
        <f t="shared" si="8"/>
        <v>176</v>
      </c>
      <c r="R73" s="217">
        <v>100000</v>
      </c>
      <c r="S73" s="202">
        <f t="shared" si="9"/>
        <v>3300000</v>
      </c>
      <c r="T73" s="202">
        <f t="shared" si="10"/>
        <v>3300000</v>
      </c>
      <c r="U73" s="202">
        <f t="shared" si="11"/>
        <v>3300000</v>
      </c>
      <c r="V73" s="202">
        <f t="shared" si="12"/>
        <v>3300000</v>
      </c>
      <c r="W73" s="202">
        <f t="shared" si="13"/>
        <v>4400000</v>
      </c>
      <c r="X73" s="202">
        <f t="shared" si="14"/>
        <v>17600000</v>
      </c>
      <c r="Y73" s="180">
        <v>1.4</v>
      </c>
      <c r="Z73" s="203" t="str">
        <f>IF(Y73&gt;0,INDEX([8]KPI!$B$2:$B$61, MATCH(Y73,[8]KPI!$A$2:$A$61, 0)),"Enter KPI Reference No. to the left")</f>
        <v>ESDP V implementing 'units' (federal directorates and TVET agency, REBs and TVET agencies, universities) with multi-year strategic plan</v>
      </c>
      <c r="AA73" s="180" t="s">
        <v>1032</v>
      </c>
      <c r="AB73" s="213" t="s">
        <v>89</v>
      </c>
      <c r="AC73" s="213"/>
    </row>
    <row r="74" spans="1:29" ht="60" x14ac:dyDescent="0.2">
      <c r="A74" s="177">
        <v>72</v>
      </c>
      <c r="B74" s="140">
        <v>6</v>
      </c>
      <c r="C74" s="178" t="str">
        <f>IF(COUNTIF(Components!$E$4:$E$989,B74)&gt;0,INDEX(Components!$G$4:$G$989, MATCH(B74,Components!$E$4:$E$989, 0)),"Enter valid code to the left")</f>
        <v>Higher education</v>
      </c>
      <c r="D74" s="140">
        <v>4</v>
      </c>
      <c r="E74" s="178" t="str">
        <f t="array" ref="E74">IF(COUNTIFS(Components!$F$4:$F$989,D74,Components!$B$4:$B$989,B74)&gt;0,INDEX(Components!$G$4:$G$989, MATCH(B74&amp;D74,Components!$B$4:$B$989&amp;Components!$F$4:$F$989,0),0),"Enter the component code on the left")</f>
        <v>research, technology transfer and community engagement</v>
      </c>
      <c r="F74" s="140"/>
      <c r="G74" s="286" t="str">
        <f t="array" ref="G74">IF(COUNTIFS(Components!$H$4:$H$989,F74, Components!$C$4:$C$989,D74,Components!$B$4:$B$989,B74)&gt;0,INDEX(Components!$I$4:$I$989, MATCH(B74&amp;D74&amp;F74,Components!$B$4:$B$989&amp;Components!$C$4:$C$989&amp;Components!$H$4:$H$989,0),0),"")</f>
        <v/>
      </c>
      <c r="H74" s="138" t="s">
        <v>2879</v>
      </c>
      <c r="I74" s="287" t="s">
        <v>3088</v>
      </c>
      <c r="J74" s="287" t="s">
        <v>2923</v>
      </c>
      <c r="K74" s="141" t="s">
        <v>2881</v>
      </c>
      <c r="L74" s="181">
        <v>33</v>
      </c>
      <c r="M74" s="181"/>
      <c r="N74" s="181"/>
      <c r="O74" s="181">
        <v>11</v>
      </c>
      <c r="P74" s="181"/>
      <c r="Q74" s="202">
        <f t="shared" si="8"/>
        <v>44</v>
      </c>
      <c r="R74" s="206"/>
      <c r="S74" s="202">
        <f t="shared" si="9"/>
        <v>0</v>
      </c>
      <c r="T74" s="202">
        <f t="shared" si="10"/>
        <v>0</v>
      </c>
      <c r="U74" s="202">
        <f t="shared" si="11"/>
        <v>0</v>
      </c>
      <c r="V74" s="202">
        <f t="shared" si="12"/>
        <v>0</v>
      </c>
      <c r="W74" s="202">
        <f t="shared" si="13"/>
        <v>0</v>
      </c>
      <c r="X74" s="202">
        <f t="shared" si="14"/>
        <v>0</v>
      </c>
      <c r="Y74" s="180"/>
      <c r="Z74" s="203" t="str">
        <f>IF(Y74&gt;0,INDEX([8]KPI!$B$2:$B$61, MATCH(Y74,[8]KPI!$A$2:$A$61, 0)),"Enter KPI Reference No. to the left")</f>
        <v>Enter KPI Reference No. to the left</v>
      </c>
      <c r="AA74" s="180" t="s">
        <v>1032</v>
      </c>
      <c r="AB74" s="213" t="s">
        <v>89</v>
      </c>
      <c r="AC74" s="213"/>
    </row>
    <row r="75" spans="1:29" ht="48" x14ac:dyDescent="0.2">
      <c r="A75" s="177">
        <v>73</v>
      </c>
      <c r="B75" s="140">
        <v>6</v>
      </c>
      <c r="C75" s="178" t="str">
        <f>IF(COUNTIF(Components!$E$4:$E$989,B75)&gt;0,INDEX(Components!$G$4:$G$989, MATCH(B75,Components!$E$4:$E$989, 0)),"Enter valid code to the left")</f>
        <v>Higher education</v>
      </c>
      <c r="D75" s="140">
        <v>5</v>
      </c>
      <c r="E75" s="178" t="str">
        <f t="array" ref="E75">IF(COUNTIFS(Components!$F$4:$F$989,D75,Components!$B$4:$B$989,B75)&gt;0,INDEX(Components!$G$4:$G$989, MATCH(B75&amp;D75,Components!$B$4:$B$989&amp;Components!$F$4:$F$989,0),0),"Enter the component code on the left")</f>
        <v>institutional collaboration, leadership and governance</v>
      </c>
      <c r="F75" s="140">
        <v>1</v>
      </c>
      <c r="G75" s="286" t="str">
        <f t="array" ref="G75">IF(COUNTIFS(Components!$H$4:$H$989,F75, Components!$C$4:$C$989,D75,Components!$B$4:$B$989,B75)&gt;0,INDEX(Components!$I$4:$I$989, MATCH(B75&amp;D75&amp;F75,Components!$B$4:$B$989&amp;Components!$C$4:$C$989&amp;Components!$H$4:$H$989,0),0),"")</f>
        <v>institutional collaboration</v>
      </c>
      <c r="H75" s="138" t="s">
        <v>2882</v>
      </c>
      <c r="I75" s="287" t="s">
        <v>3089</v>
      </c>
      <c r="J75" s="287" t="s">
        <v>2983</v>
      </c>
      <c r="K75" s="141" t="s">
        <v>2984</v>
      </c>
      <c r="L75" s="181"/>
      <c r="M75" s="181">
        <v>1</v>
      </c>
      <c r="N75" s="181"/>
      <c r="O75" s="181"/>
      <c r="P75" s="181"/>
      <c r="Q75" s="202">
        <f t="shared" si="8"/>
        <v>1</v>
      </c>
      <c r="R75" s="217">
        <v>3000000</v>
      </c>
      <c r="S75" s="202">
        <f t="shared" si="9"/>
        <v>0</v>
      </c>
      <c r="T75" s="202">
        <f t="shared" si="10"/>
        <v>3000000</v>
      </c>
      <c r="U75" s="202">
        <f t="shared" si="11"/>
        <v>0</v>
      </c>
      <c r="V75" s="202">
        <f t="shared" si="12"/>
        <v>0</v>
      </c>
      <c r="W75" s="202">
        <f t="shared" si="13"/>
        <v>0</v>
      </c>
      <c r="X75" s="202">
        <f t="shared" si="14"/>
        <v>3000000</v>
      </c>
      <c r="Y75" s="180">
        <v>1.1000000000000001</v>
      </c>
      <c r="Z75" s="203" t="str">
        <f>IF(Y75&gt;0,INDEX([8]KPI!$B$2:$B$61, MATCH(Y75,[8]KPI!$A$2:$A$61, 0)),"Enter KPI Reference No. to the left")</f>
        <v>Government public expenditure on education and training</v>
      </c>
      <c r="AA75" s="180" t="s">
        <v>1032</v>
      </c>
      <c r="AB75" s="213" t="s">
        <v>89</v>
      </c>
      <c r="AC75" s="213"/>
    </row>
    <row r="76" spans="1:29" ht="36" x14ac:dyDescent="0.2">
      <c r="A76" s="177">
        <v>74</v>
      </c>
      <c r="B76" s="140">
        <v>6</v>
      </c>
      <c r="C76" s="178" t="str">
        <f>IF(COUNTIF(Components!$E$4:$E$989,B76)&gt;0,INDEX(Components!$G$4:$G$989, MATCH(B76,Components!$E$4:$E$989, 0)),"Enter valid code to the left")</f>
        <v>Higher education</v>
      </c>
      <c r="D76" s="140">
        <v>5</v>
      </c>
      <c r="E76" s="178" t="str">
        <f t="array" ref="E76">IF(COUNTIFS(Components!$F$4:$F$989,D76,Components!$B$4:$B$989,B76)&gt;0,INDEX(Components!$G$4:$G$989, MATCH(B76&amp;D76,Components!$B$4:$B$989&amp;Components!$F$4:$F$989,0),0),"Enter the component code on the left")</f>
        <v>institutional collaboration, leadership and governance</v>
      </c>
      <c r="F76" s="140">
        <v>1</v>
      </c>
      <c r="G76" s="286" t="str">
        <f t="array" ref="G76">IF(COUNTIFS(Components!$H$4:$H$989,F76, Components!$C$4:$C$989,D76,Components!$B$4:$B$989,B76)&gt;0,INDEX(Components!$I$4:$I$989, MATCH(B76&amp;D76&amp;F76,Components!$B$4:$B$989&amp;Components!$C$4:$C$989&amp;Components!$H$4:$H$989,0),0),"")</f>
        <v>institutional collaboration</v>
      </c>
      <c r="H76" s="138" t="s">
        <v>2882</v>
      </c>
      <c r="I76" s="287" t="s">
        <v>3090</v>
      </c>
      <c r="J76" s="287" t="s">
        <v>2985</v>
      </c>
      <c r="K76" s="141" t="s">
        <v>2986</v>
      </c>
      <c r="L76" s="181"/>
      <c r="M76" s="181">
        <v>4</v>
      </c>
      <c r="N76" s="181">
        <v>4</v>
      </c>
      <c r="O76" s="181">
        <v>4</v>
      </c>
      <c r="P76" s="181">
        <v>4</v>
      </c>
      <c r="Q76" s="202">
        <f t="shared" si="8"/>
        <v>16</v>
      </c>
      <c r="R76" s="217">
        <v>200000</v>
      </c>
      <c r="S76" s="202">
        <f t="shared" si="9"/>
        <v>0</v>
      </c>
      <c r="T76" s="202">
        <f t="shared" si="10"/>
        <v>800000</v>
      </c>
      <c r="U76" s="202">
        <f t="shared" si="11"/>
        <v>800000</v>
      </c>
      <c r="V76" s="202">
        <f t="shared" si="12"/>
        <v>800000</v>
      </c>
      <c r="W76" s="202">
        <f t="shared" si="13"/>
        <v>800000</v>
      </c>
      <c r="X76" s="202">
        <f t="shared" si="14"/>
        <v>3200000</v>
      </c>
      <c r="Y76" s="180">
        <v>1.1000000000000001</v>
      </c>
      <c r="Z76" s="203" t="str">
        <f>IF(Y76&gt;0,INDEX([8]KPI!$B$2:$B$61, MATCH(Y76,[8]KPI!$A$2:$A$61, 0)),"Enter KPI Reference No. to the left")</f>
        <v>Government public expenditure on education and training</v>
      </c>
      <c r="AA76" s="180" t="s">
        <v>1032</v>
      </c>
      <c r="AB76" s="213" t="s">
        <v>89</v>
      </c>
      <c r="AC76" s="213"/>
    </row>
    <row r="77" spans="1:29" ht="48" x14ac:dyDescent="0.2">
      <c r="A77" s="177">
        <v>75</v>
      </c>
      <c r="B77" s="140">
        <v>6</v>
      </c>
      <c r="C77" s="178" t="str">
        <f>IF(COUNTIF(Components!$E$4:$E$989,B77)&gt;0,INDEX(Components!$G$4:$G$989, MATCH(B77,Components!$E$4:$E$989, 0)),"Enter valid code to the left")</f>
        <v>Higher education</v>
      </c>
      <c r="D77" s="140">
        <v>5</v>
      </c>
      <c r="E77" s="178" t="str">
        <f t="array" ref="E77">IF(COUNTIFS(Components!$F$4:$F$989,D77,Components!$B$4:$B$989,B77)&gt;0,INDEX(Components!$G$4:$G$989, MATCH(B77&amp;D77,Components!$B$4:$B$989&amp;Components!$F$4:$F$989,0),0),"Enter the component code on the left")</f>
        <v>institutional collaboration, leadership and governance</v>
      </c>
      <c r="F77" s="140">
        <v>1</v>
      </c>
      <c r="G77" s="286" t="str">
        <f t="array" ref="G77">IF(COUNTIFS(Components!$H$4:$H$989,F77, Components!$C$4:$C$989,D77,Components!$B$4:$B$989,B77)&gt;0,INDEX(Components!$I$4:$I$989, MATCH(B77&amp;D77&amp;F77,Components!$B$4:$B$989&amp;Components!$C$4:$C$989&amp;Components!$H$4:$H$989,0),0),"")</f>
        <v>institutional collaboration</v>
      </c>
      <c r="H77" s="138" t="s">
        <v>2883</v>
      </c>
      <c r="I77" s="287" t="s">
        <v>3091</v>
      </c>
      <c r="J77" s="141" t="s">
        <v>2987</v>
      </c>
      <c r="K77" s="141" t="s">
        <v>2988</v>
      </c>
      <c r="L77" s="181"/>
      <c r="M77" s="181">
        <v>1</v>
      </c>
      <c r="N77" s="181"/>
      <c r="O77" s="181"/>
      <c r="P77" s="181"/>
      <c r="Q77" s="202">
        <f t="shared" si="8"/>
        <v>1</v>
      </c>
      <c r="R77" s="217">
        <v>100000</v>
      </c>
      <c r="S77" s="202">
        <f t="shared" si="9"/>
        <v>0</v>
      </c>
      <c r="T77" s="202">
        <f t="shared" si="10"/>
        <v>100000</v>
      </c>
      <c r="U77" s="202">
        <f t="shared" si="11"/>
        <v>0</v>
      </c>
      <c r="V77" s="202">
        <f t="shared" si="12"/>
        <v>0</v>
      </c>
      <c r="W77" s="202">
        <f t="shared" si="13"/>
        <v>0</v>
      </c>
      <c r="X77" s="202">
        <f t="shared" si="14"/>
        <v>100000</v>
      </c>
      <c r="Y77" s="180">
        <v>1.1000000000000001</v>
      </c>
      <c r="Z77" s="203" t="str">
        <f>IF(Y77&gt;0,INDEX([8]KPI!$B$2:$B$61, MATCH(Y77,[8]KPI!$A$2:$A$61, 0)),"Enter KPI Reference No. to the left")</f>
        <v>Government public expenditure on education and training</v>
      </c>
      <c r="AA77" s="180" t="s">
        <v>1032</v>
      </c>
      <c r="AB77" s="213" t="s">
        <v>89</v>
      </c>
      <c r="AC77" s="213"/>
    </row>
    <row r="78" spans="1:29" ht="48" x14ac:dyDescent="0.2">
      <c r="A78" s="177">
        <v>76</v>
      </c>
      <c r="B78" s="140">
        <v>6</v>
      </c>
      <c r="C78" s="178" t="str">
        <f>IF(COUNTIF(Components!$E$4:$E$989,B78)&gt;0,INDEX(Components!$G$4:$G$989, MATCH(B78,Components!$E$4:$E$989, 0)),"Enter valid code to the left")</f>
        <v>Higher education</v>
      </c>
      <c r="D78" s="140">
        <v>5</v>
      </c>
      <c r="E78" s="178" t="str">
        <f t="array" ref="E78">IF(COUNTIFS(Components!$F$4:$F$989,D78,Components!$B$4:$B$989,B78)&gt;0,INDEX(Components!$G$4:$G$989, MATCH(B78&amp;D78,Components!$B$4:$B$989&amp;Components!$F$4:$F$989,0),0),"Enter the component code on the left")</f>
        <v>institutional collaboration, leadership and governance</v>
      </c>
      <c r="F78" s="140">
        <v>1</v>
      </c>
      <c r="G78" s="286" t="str">
        <f t="array" ref="G78">IF(COUNTIFS(Components!$H$4:$H$989,F78, Components!$C$4:$C$989,D78,Components!$B$4:$B$989,B78)&gt;0,INDEX(Components!$I$4:$I$989, MATCH(B78&amp;D78&amp;F78,Components!$B$4:$B$989&amp;Components!$C$4:$C$989&amp;Components!$H$4:$H$989,0),0),"")</f>
        <v>institutional collaboration</v>
      </c>
      <c r="H78" s="138" t="s">
        <v>2883</v>
      </c>
      <c r="I78" s="287" t="s">
        <v>3092</v>
      </c>
      <c r="J78" s="141" t="s">
        <v>2989</v>
      </c>
      <c r="K78" s="141" t="s">
        <v>2884</v>
      </c>
      <c r="L78" s="181"/>
      <c r="M78" s="181">
        <v>1</v>
      </c>
      <c r="N78" s="181"/>
      <c r="O78" s="181"/>
      <c r="P78" s="181"/>
      <c r="Q78" s="202">
        <f t="shared" si="8"/>
        <v>1</v>
      </c>
      <c r="R78" s="217">
        <v>100000</v>
      </c>
      <c r="S78" s="202">
        <f t="shared" si="9"/>
        <v>0</v>
      </c>
      <c r="T78" s="202">
        <f t="shared" si="10"/>
        <v>100000</v>
      </c>
      <c r="U78" s="202">
        <f t="shared" si="11"/>
        <v>0</v>
      </c>
      <c r="V78" s="202">
        <f t="shared" si="12"/>
        <v>0</v>
      </c>
      <c r="W78" s="202">
        <f t="shared" si="13"/>
        <v>0</v>
      </c>
      <c r="X78" s="202">
        <f t="shared" si="14"/>
        <v>100000</v>
      </c>
      <c r="Y78" s="180">
        <v>1.1000000000000001</v>
      </c>
      <c r="Z78" s="203" t="str">
        <f>IF(Y78&gt;0,INDEX([8]KPI!$B$2:$B$61, MATCH(Y78,[8]KPI!$A$2:$A$61, 0)),"Enter KPI Reference No. to the left")</f>
        <v>Government public expenditure on education and training</v>
      </c>
      <c r="AA78" s="180" t="s">
        <v>1032</v>
      </c>
      <c r="AB78" s="213" t="s">
        <v>89</v>
      </c>
      <c r="AC78" s="213"/>
    </row>
    <row r="79" spans="1:29" ht="48" x14ac:dyDescent="0.2">
      <c r="A79" s="177">
        <v>77</v>
      </c>
      <c r="B79" s="140">
        <v>6</v>
      </c>
      <c r="C79" s="178" t="str">
        <f>IF(COUNTIF(Components!$E$4:$E$989,B79)&gt;0,INDEX(Components!$G$4:$G$989, MATCH(B79,Components!$E$4:$E$989, 0)),"Enter valid code to the left")</f>
        <v>Higher education</v>
      </c>
      <c r="D79" s="140">
        <v>5</v>
      </c>
      <c r="E79" s="178" t="str">
        <f t="array" ref="E79">IF(COUNTIFS(Components!$F$4:$F$989,D79,Components!$B$4:$B$989,B79)&gt;0,INDEX(Components!$G$4:$G$989, MATCH(B79&amp;D79,Components!$B$4:$B$989&amp;Components!$F$4:$F$989,0),0),"Enter the component code on the left")</f>
        <v>institutional collaboration, leadership and governance</v>
      </c>
      <c r="F79" s="140">
        <v>1</v>
      </c>
      <c r="G79" s="286" t="str">
        <f t="array" ref="G79">IF(COUNTIFS(Components!$H$4:$H$989,F79, Components!$C$4:$C$989,D79,Components!$B$4:$B$989,B79)&gt;0,INDEX(Components!$I$4:$I$989, MATCH(B79&amp;D79&amp;F79,Components!$B$4:$B$989&amp;Components!$C$4:$C$989&amp;Components!$H$4:$H$989,0),0),"")</f>
        <v>institutional collaboration</v>
      </c>
      <c r="H79" s="138" t="s">
        <v>2883</v>
      </c>
      <c r="I79" s="287" t="s">
        <v>3093</v>
      </c>
      <c r="J79" s="141" t="s">
        <v>2989</v>
      </c>
      <c r="K79" s="141" t="s">
        <v>2885</v>
      </c>
      <c r="L79" s="181"/>
      <c r="M79" s="181">
        <v>1</v>
      </c>
      <c r="N79" s="181"/>
      <c r="O79" s="181"/>
      <c r="P79" s="181"/>
      <c r="Q79" s="202">
        <f t="shared" si="8"/>
        <v>1</v>
      </c>
      <c r="R79" s="217">
        <v>200000</v>
      </c>
      <c r="S79" s="202">
        <f t="shared" si="9"/>
        <v>0</v>
      </c>
      <c r="T79" s="202">
        <f t="shared" si="10"/>
        <v>200000</v>
      </c>
      <c r="U79" s="202">
        <f t="shared" si="11"/>
        <v>0</v>
      </c>
      <c r="V79" s="202">
        <f t="shared" si="12"/>
        <v>0</v>
      </c>
      <c r="W79" s="202">
        <f t="shared" si="13"/>
        <v>0</v>
      </c>
      <c r="X79" s="202">
        <f t="shared" si="14"/>
        <v>200000</v>
      </c>
      <c r="Y79" s="180"/>
      <c r="Z79" s="203" t="str">
        <f>IF(Y79&gt;0,INDEX([8]KPI!$B$2:$B$61, MATCH(Y79,[8]KPI!$A$2:$A$61, 0)),"Enter KPI Reference No. to the left")</f>
        <v>Enter KPI Reference No. to the left</v>
      </c>
      <c r="AA79" s="180" t="s">
        <v>1032</v>
      </c>
      <c r="AB79" s="213" t="s">
        <v>89</v>
      </c>
      <c r="AC79" s="213"/>
    </row>
    <row r="80" spans="1:29" ht="48" x14ac:dyDescent="0.2">
      <c r="A80" s="177">
        <v>78</v>
      </c>
      <c r="B80" s="140">
        <v>6</v>
      </c>
      <c r="C80" s="178" t="str">
        <f>IF(COUNTIF(Components!$E$4:$E$989,B80)&gt;0,INDEX(Components!$G$4:$G$989, MATCH(B80,Components!$E$4:$E$989, 0)),"Enter valid code to the left")</f>
        <v>Higher education</v>
      </c>
      <c r="D80" s="140">
        <v>5</v>
      </c>
      <c r="E80" s="178" t="str">
        <f t="array" ref="E80">IF(COUNTIFS(Components!$F$4:$F$989,D80,Components!$B$4:$B$989,B80)&gt;0,INDEX(Components!$G$4:$G$989, MATCH(B80&amp;D80,Components!$B$4:$B$989&amp;Components!$F$4:$F$989,0),0),"Enter the component code on the left")</f>
        <v>institutional collaboration, leadership and governance</v>
      </c>
      <c r="F80" s="140">
        <v>1</v>
      </c>
      <c r="G80" s="286" t="str">
        <f t="array" ref="G80">IF(COUNTIFS(Components!$H$4:$H$989,F80, Components!$C$4:$C$989,D80,Components!$B$4:$B$989,B80)&gt;0,INDEX(Components!$I$4:$I$989, MATCH(B80&amp;D80&amp;F80,Components!$B$4:$B$989&amp;Components!$C$4:$C$989&amp;Components!$H$4:$H$989,0),0),"")</f>
        <v>institutional collaboration</v>
      </c>
      <c r="H80" s="138" t="s">
        <v>2883</v>
      </c>
      <c r="I80" s="287" t="s">
        <v>3094</v>
      </c>
      <c r="J80" s="141" t="s">
        <v>2989</v>
      </c>
      <c r="K80" s="141" t="s">
        <v>2990</v>
      </c>
      <c r="L80" s="181"/>
      <c r="M80" s="181">
        <v>1</v>
      </c>
      <c r="N80" s="181"/>
      <c r="O80" s="181"/>
      <c r="P80" s="181"/>
      <c r="Q80" s="202">
        <f t="shared" si="8"/>
        <v>1</v>
      </c>
      <c r="R80" s="217">
        <v>300000</v>
      </c>
      <c r="S80" s="202">
        <f t="shared" si="9"/>
        <v>0</v>
      </c>
      <c r="T80" s="202">
        <f t="shared" si="10"/>
        <v>300000</v>
      </c>
      <c r="U80" s="202">
        <f t="shared" si="11"/>
        <v>0</v>
      </c>
      <c r="V80" s="202">
        <f t="shared" si="12"/>
        <v>0</v>
      </c>
      <c r="W80" s="202">
        <f t="shared" si="13"/>
        <v>0</v>
      </c>
      <c r="X80" s="202">
        <f t="shared" si="14"/>
        <v>300000</v>
      </c>
      <c r="Y80" s="180">
        <v>1.1000000000000001</v>
      </c>
      <c r="Z80" s="203" t="str">
        <f>IF(Y80&gt;0,INDEX([8]KPI!$B$2:$B$61, MATCH(Y80,[8]KPI!$A$2:$A$61, 0)),"Enter KPI Reference No. to the left")</f>
        <v>Government public expenditure on education and training</v>
      </c>
      <c r="AA80" s="180" t="s">
        <v>1032</v>
      </c>
      <c r="AB80" s="213" t="s">
        <v>89</v>
      </c>
      <c r="AC80" s="213"/>
    </row>
    <row r="81" spans="1:29" ht="60" x14ac:dyDescent="0.2">
      <c r="A81" s="177">
        <v>79</v>
      </c>
      <c r="B81" s="140">
        <v>6</v>
      </c>
      <c r="C81" s="178" t="str">
        <f>IF(COUNTIF(Components!$E$4:$E$989,B81)&gt;0,INDEX(Components!$G$4:$G$989, MATCH(B81,Components!$E$4:$E$989, 0)),"Enter valid code to the left")</f>
        <v>Higher education</v>
      </c>
      <c r="D81" s="140">
        <v>5</v>
      </c>
      <c r="E81" s="178" t="str">
        <f t="array" ref="E81">IF(COUNTIFS(Components!$F$4:$F$989,D81,Components!$B$4:$B$989,B81)&gt;0,INDEX(Components!$G$4:$G$989, MATCH(B81&amp;D81,Components!$B$4:$B$989&amp;Components!$F$4:$F$989,0),0),"Enter the component code on the left")</f>
        <v>institutional collaboration, leadership and governance</v>
      </c>
      <c r="F81" s="140">
        <v>1</v>
      </c>
      <c r="G81" s="286" t="str">
        <f t="array" ref="G81">IF(COUNTIFS(Components!$H$4:$H$989,F81, Components!$C$4:$C$989,D81,Components!$B$4:$B$989,B81)&gt;0,INDEX(Components!$I$4:$I$989, MATCH(B81&amp;D81&amp;F81,Components!$B$4:$B$989&amp;Components!$C$4:$C$989&amp;Components!$H$4:$H$989,0),0),"")</f>
        <v>institutional collaboration</v>
      </c>
      <c r="H81" s="138" t="s">
        <v>2883</v>
      </c>
      <c r="I81" s="287" t="s">
        <v>3095</v>
      </c>
      <c r="J81" s="287" t="s">
        <v>2991</v>
      </c>
      <c r="K81" s="141" t="s">
        <v>2992</v>
      </c>
      <c r="L81" s="181"/>
      <c r="M81" s="181"/>
      <c r="N81" s="181"/>
      <c r="O81" s="181"/>
      <c r="P81" s="181"/>
      <c r="Q81" s="202">
        <f t="shared" si="8"/>
        <v>0</v>
      </c>
      <c r="R81" s="206"/>
      <c r="S81" s="202">
        <f t="shared" si="9"/>
        <v>0</v>
      </c>
      <c r="T81" s="202">
        <f t="shared" si="10"/>
        <v>0</v>
      </c>
      <c r="U81" s="202">
        <f t="shared" si="11"/>
        <v>0</v>
      </c>
      <c r="V81" s="202">
        <f t="shared" si="12"/>
        <v>0</v>
      </c>
      <c r="W81" s="202">
        <f t="shared" si="13"/>
        <v>0</v>
      </c>
      <c r="X81" s="202">
        <f t="shared" si="14"/>
        <v>0</v>
      </c>
      <c r="Y81" s="180"/>
      <c r="Z81" s="203" t="str">
        <f>IF(Y81&gt;0,INDEX([8]KPI!$B$2:$B$61, MATCH(Y81,[8]KPI!$A$2:$A$61, 0)),"Enter KPI Reference No. to the left")</f>
        <v>Enter KPI Reference No. to the left</v>
      </c>
      <c r="AA81" s="180" t="s">
        <v>1032</v>
      </c>
      <c r="AB81" s="213" t="s">
        <v>89</v>
      </c>
      <c r="AC81" s="213"/>
    </row>
    <row r="82" spans="1:29" ht="48" x14ac:dyDescent="0.2">
      <c r="A82" s="177">
        <v>80</v>
      </c>
      <c r="B82" s="140">
        <v>6</v>
      </c>
      <c r="C82" s="178" t="str">
        <f>IF(COUNTIF(Components!$E$4:$E$989,B82)&gt;0,INDEX(Components!$G$4:$G$989, MATCH(B82,Components!$E$4:$E$989, 0)),"Enter valid code to the left")</f>
        <v>Higher education</v>
      </c>
      <c r="D82" s="140">
        <v>5</v>
      </c>
      <c r="E82" s="178" t="str">
        <f t="array" ref="E82">IF(COUNTIFS(Components!$F$4:$F$989,D82,Components!$B$4:$B$989,B82)&gt;0,INDEX(Components!$G$4:$G$989, MATCH(B82&amp;D82,Components!$B$4:$B$989&amp;Components!$F$4:$F$989,0),0),"Enter the component code on the left")</f>
        <v>institutional collaboration, leadership and governance</v>
      </c>
      <c r="F82" s="140">
        <v>1</v>
      </c>
      <c r="G82" s="286" t="str">
        <f t="array" ref="G82">IF(COUNTIFS(Components!$H$4:$H$989,F82, Components!$C$4:$C$989,D82,Components!$B$4:$B$989,B82)&gt;0,INDEX(Components!$I$4:$I$989, MATCH(B82&amp;D82&amp;F82,Components!$B$4:$B$989&amp;Components!$C$4:$C$989&amp;Components!$H$4:$H$989,0),0),"")</f>
        <v>institutional collaboration</v>
      </c>
      <c r="H82" s="138" t="s">
        <v>2883</v>
      </c>
      <c r="I82" s="287" t="s">
        <v>3096</v>
      </c>
      <c r="J82" s="287" t="s">
        <v>2987</v>
      </c>
      <c r="K82" s="141" t="s">
        <v>2993</v>
      </c>
      <c r="L82" s="181">
        <v>100</v>
      </c>
      <c r="M82" s="181">
        <v>200</v>
      </c>
      <c r="N82" s="181">
        <v>200</v>
      </c>
      <c r="O82" s="181">
        <v>400</v>
      </c>
      <c r="P82" s="181">
        <v>500</v>
      </c>
      <c r="Q82" s="202">
        <f t="shared" si="8"/>
        <v>1400</v>
      </c>
      <c r="R82" s="217">
        <v>100000</v>
      </c>
      <c r="S82" s="202">
        <f t="shared" si="9"/>
        <v>10000000</v>
      </c>
      <c r="T82" s="202">
        <f t="shared" si="10"/>
        <v>20000000</v>
      </c>
      <c r="U82" s="202">
        <f t="shared" si="11"/>
        <v>20000000</v>
      </c>
      <c r="V82" s="202">
        <f t="shared" si="12"/>
        <v>40000000</v>
      </c>
      <c r="W82" s="202">
        <f t="shared" si="13"/>
        <v>50000000</v>
      </c>
      <c r="X82" s="202">
        <f t="shared" si="14"/>
        <v>140000000</v>
      </c>
      <c r="Y82" s="180">
        <v>1.1000000000000001</v>
      </c>
      <c r="Z82" s="203" t="str">
        <f>IF(Y82&gt;0,INDEX([8]KPI!$B$2:$B$61, MATCH(Y82,[8]KPI!$A$2:$A$61, 0)),"Enter KPI Reference No. to the left")</f>
        <v>Government public expenditure on education and training</v>
      </c>
      <c r="AA82" s="180" t="s">
        <v>1032</v>
      </c>
      <c r="AB82" s="213" t="s">
        <v>89</v>
      </c>
      <c r="AC82" s="213"/>
    </row>
    <row r="83" spans="1:29" ht="48" x14ac:dyDescent="0.2">
      <c r="A83" s="177">
        <v>81</v>
      </c>
      <c r="B83" s="140">
        <v>6</v>
      </c>
      <c r="C83" s="178" t="str">
        <f>IF(COUNTIF(Components!$E$4:$E$989,B83)&gt;0,INDEX(Components!$G$4:$G$989, MATCH(B83,Components!$E$4:$E$989, 0)),"Enter valid code to the left")</f>
        <v>Higher education</v>
      </c>
      <c r="D83" s="140">
        <v>5</v>
      </c>
      <c r="E83" s="178" t="str">
        <f t="array" ref="E83">IF(COUNTIFS(Components!$F$4:$F$989,D83,Components!$B$4:$B$989,B83)&gt;0,INDEX(Components!$G$4:$G$989, MATCH(B83&amp;D83,Components!$B$4:$B$989&amp;Components!$F$4:$F$989,0),0),"Enter the component code on the left")</f>
        <v>institutional collaboration, leadership and governance</v>
      </c>
      <c r="F83" s="140">
        <v>1</v>
      </c>
      <c r="G83" s="286" t="str">
        <f t="array" ref="G83">IF(COUNTIFS(Components!$H$4:$H$989,F83, Components!$C$4:$C$989,D83,Components!$B$4:$B$989,B83)&gt;0,INDEX(Components!$I$4:$I$989, MATCH(B83&amp;D83&amp;F83,Components!$B$4:$B$989&amp;Components!$C$4:$C$989&amp;Components!$H$4:$H$989,0),0),"")</f>
        <v>institutional collaboration</v>
      </c>
      <c r="H83" s="138" t="s">
        <v>2883</v>
      </c>
      <c r="I83" s="287" t="s">
        <v>3097</v>
      </c>
      <c r="J83" s="141" t="s">
        <v>2995</v>
      </c>
      <c r="K83" s="141" t="s">
        <v>2996</v>
      </c>
      <c r="L83" s="181">
        <v>50</v>
      </c>
      <c r="M83" s="181">
        <v>100</v>
      </c>
      <c r="N83" s="181">
        <v>100</v>
      </c>
      <c r="O83" s="181">
        <v>100</v>
      </c>
      <c r="P83" s="181">
        <v>100</v>
      </c>
      <c r="Q83" s="202">
        <f t="shared" si="8"/>
        <v>450</v>
      </c>
      <c r="R83" s="217">
        <v>50000</v>
      </c>
      <c r="S83" s="202">
        <f t="shared" si="9"/>
        <v>2500000</v>
      </c>
      <c r="T83" s="202">
        <f t="shared" si="10"/>
        <v>5000000</v>
      </c>
      <c r="U83" s="202">
        <f t="shared" si="11"/>
        <v>5000000</v>
      </c>
      <c r="V83" s="202">
        <f t="shared" si="12"/>
        <v>5000000</v>
      </c>
      <c r="W83" s="202">
        <f t="shared" si="13"/>
        <v>5000000</v>
      </c>
      <c r="X83" s="202">
        <f t="shared" si="14"/>
        <v>22500000</v>
      </c>
      <c r="Y83" s="180">
        <v>1.1000000000000001</v>
      </c>
      <c r="Z83" s="203" t="str">
        <f>IF(Y83&gt;0,INDEX([8]KPI!$B$2:$B$61, MATCH(Y83,[8]KPI!$A$2:$A$61, 0)),"Enter KPI Reference No. to the left")</f>
        <v>Government public expenditure on education and training</v>
      </c>
      <c r="AA83" s="180" t="s">
        <v>1032</v>
      </c>
      <c r="AB83" s="213" t="s">
        <v>89</v>
      </c>
      <c r="AC83" s="213"/>
    </row>
    <row r="84" spans="1:29" ht="60" x14ac:dyDescent="0.2">
      <c r="A84" s="177">
        <v>82</v>
      </c>
      <c r="B84" s="140">
        <v>6</v>
      </c>
      <c r="C84" s="178" t="str">
        <f>IF(COUNTIF(Components!$E$4:$E$989,B84)&gt;0,INDEX(Components!$G$4:$G$989, MATCH(B84,Components!$E$4:$E$989, 0)),"Enter valid code to the left")</f>
        <v>Higher education</v>
      </c>
      <c r="D84" s="140">
        <v>5</v>
      </c>
      <c r="E84" s="178" t="str">
        <f t="array" ref="E84">IF(COUNTIFS(Components!$F$4:$F$989,D84,Components!$B$4:$B$989,B84)&gt;0,INDEX(Components!$G$4:$G$989, MATCH(B84&amp;D84,Components!$B$4:$B$989&amp;Components!$F$4:$F$989,0),0),"Enter the component code on the left")</f>
        <v>institutional collaboration, leadership and governance</v>
      </c>
      <c r="F84" s="140">
        <v>2</v>
      </c>
      <c r="G84" s="286" t="str">
        <f t="array" ref="G84">IF(COUNTIFS(Components!$H$4:$H$989,F84, Components!$C$4:$C$989,D84,Components!$B$4:$B$989,B84)&gt;0,INDEX(Components!$I$4:$I$989, MATCH(B84&amp;D84&amp;F84,Components!$B$4:$B$989&amp;Components!$C$4:$C$989&amp;Components!$H$4:$H$989,0),0),"")</f>
        <v>leadership and governance</v>
      </c>
      <c r="H84" s="138" t="s">
        <v>2886</v>
      </c>
      <c r="I84" s="287" t="s">
        <v>3098</v>
      </c>
      <c r="J84" s="287" t="s">
        <v>2997</v>
      </c>
      <c r="K84" s="141" t="s">
        <v>2998</v>
      </c>
      <c r="L84" s="181"/>
      <c r="M84" s="181">
        <v>1</v>
      </c>
      <c r="N84" s="181"/>
      <c r="O84" s="181"/>
      <c r="P84" s="181"/>
      <c r="Q84" s="202">
        <f t="shared" si="8"/>
        <v>1</v>
      </c>
      <c r="R84" s="217">
        <v>50000</v>
      </c>
      <c r="S84" s="202">
        <f t="shared" si="9"/>
        <v>0</v>
      </c>
      <c r="T84" s="202">
        <f t="shared" si="10"/>
        <v>50000</v>
      </c>
      <c r="U84" s="202">
        <f t="shared" si="11"/>
        <v>0</v>
      </c>
      <c r="V84" s="202">
        <f t="shared" si="12"/>
        <v>0</v>
      </c>
      <c r="W84" s="202">
        <f t="shared" si="13"/>
        <v>0</v>
      </c>
      <c r="X84" s="202">
        <f t="shared" si="14"/>
        <v>50000</v>
      </c>
      <c r="Y84" s="180">
        <v>1.1000000000000001</v>
      </c>
      <c r="Z84" s="203" t="str">
        <f>IF(Y84&gt;0,INDEX([8]KPI!$B$2:$B$61, MATCH(Y84,[8]KPI!$A$2:$A$61, 0)),"Enter KPI Reference No. to the left")</f>
        <v>Government public expenditure on education and training</v>
      </c>
      <c r="AA84" s="180" t="s">
        <v>1032</v>
      </c>
      <c r="AB84" s="213" t="s">
        <v>89</v>
      </c>
      <c r="AC84" s="213"/>
    </row>
    <row r="85" spans="1:29" ht="48" x14ac:dyDescent="0.2">
      <c r="A85" s="177">
        <v>83</v>
      </c>
      <c r="B85" s="140">
        <v>6</v>
      </c>
      <c r="C85" s="178" t="str">
        <f>IF(COUNTIF(Components!$E$4:$E$989,B85)&gt;0,INDEX(Components!$G$4:$G$989, MATCH(B85,Components!$E$4:$E$989, 0)),"Enter valid code to the left")</f>
        <v>Higher education</v>
      </c>
      <c r="D85" s="140">
        <v>5</v>
      </c>
      <c r="E85" s="178" t="str">
        <f t="array" ref="E85">IF(COUNTIFS(Components!$F$4:$F$989,D85,Components!$B$4:$B$989,B85)&gt;0,INDEX(Components!$G$4:$G$989, MATCH(B85&amp;D85,Components!$B$4:$B$989&amp;Components!$F$4:$F$989,0),0),"Enter the component code on the left")</f>
        <v>institutional collaboration, leadership and governance</v>
      </c>
      <c r="F85" s="140">
        <v>2</v>
      </c>
      <c r="G85" s="286" t="str">
        <f t="array" ref="G85">IF(COUNTIFS(Components!$H$4:$H$989,F85, Components!$C$4:$C$989,D85,Components!$B$4:$B$989,B85)&gt;0,INDEX(Components!$I$4:$I$989, MATCH(B85&amp;D85&amp;F85,Components!$B$4:$B$989&amp;Components!$C$4:$C$989&amp;Components!$H$4:$H$989,0),0),"")</f>
        <v>leadership and governance</v>
      </c>
      <c r="H85" s="138" t="s">
        <v>2886</v>
      </c>
      <c r="I85" s="287" t="s">
        <v>3099</v>
      </c>
      <c r="J85" s="141" t="s">
        <v>2999</v>
      </c>
      <c r="K85" s="141" t="s">
        <v>3000</v>
      </c>
      <c r="L85" s="181">
        <v>33</v>
      </c>
      <c r="M85" s="181"/>
      <c r="N85" s="181"/>
      <c r="O85" s="181"/>
      <c r="P85" s="181">
        <v>11</v>
      </c>
      <c r="Q85" s="202">
        <f t="shared" si="8"/>
        <v>44</v>
      </c>
      <c r="R85" s="217">
        <v>50000</v>
      </c>
      <c r="S85" s="202">
        <f t="shared" si="9"/>
        <v>1650000</v>
      </c>
      <c r="T85" s="202">
        <f t="shared" si="10"/>
        <v>0</v>
      </c>
      <c r="U85" s="202">
        <f t="shared" si="11"/>
        <v>0</v>
      </c>
      <c r="V85" s="202">
        <f t="shared" si="12"/>
        <v>0</v>
      </c>
      <c r="W85" s="202">
        <f t="shared" si="13"/>
        <v>550000</v>
      </c>
      <c r="X85" s="202">
        <f t="shared" si="14"/>
        <v>2200000</v>
      </c>
      <c r="Y85" s="180">
        <v>1.1000000000000001</v>
      </c>
      <c r="Z85" s="203" t="str">
        <f>IF(Y85&gt;0,INDEX([8]KPI!$B$2:$B$61, MATCH(Y85,[8]KPI!$A$2:$A$61, 0)),"Enter KPI Reference No. to the left")</f>
        <v>Government public expenditure on education and training</v>
      </c>
      <c r="AA85" s="180" t="s">
        <v>1032</v>
      </c>
      <c r="AB85" s="213" t="s">
        <v>89</v>
      </c>
      <c r="AC85" s="213"/>
    </row>
    <row r="86" spans="1:29" ht="48" x14ac:dyDescent="0.2">
      <c r="A86" s="177">
        <v>84</v>
      </c>
      <c r="B86" s="140">
        <v>6</v>
      </c>
      <c r="C86" s="178" t="str">
        <f>IF(COUNTIF(Components!$E$4:$E$989,B86)&gt;0,INDEX(Components!$G$4:$G$989, MATCH(B86,Components!$E$4:$E$989, 0)),"Enter valid code to the left")</f>
        <v>Higher education</v>
      </c>
      <c r="D86" s="140">
        <v>5</v>
      </c>
      <c r="E86" s="178" t="str">
        <f t="array" ref="E86">IF(COUNTIFS(Components!$F$4:$F$989,D86,Components!$B$4:$B$989,B86)&gt;0,INDEX(Components!$G$4:$G$989, MATCH(B86&amp;D86,Components!$B$4:$B$989&amp;Components!$F$4:$F$989,0),0),"Enter the component code on the left")</f>
        <v>institutional collaboration, leadership and governance</v>
      </c>
      <c r="F86" s="140">
        <v>2</v>
      </c>
      <c r="G86" s="286" t="str">
        <f t="array" ref="G86">IF(COUNTIFS(Components!$H$4:$H$989,F86, Components!$C$4:$C$989,D86,Components!$B$4:$B$989,B86)&gt;0,INDEX(Components!$I$4:$I$989, MATCH(B86&amp;D86&amp;F86,Components!$B$4:$B$989&amp;Components!$C$4:$C$989&amp;Components!$H$4:$H$989,0),0),"")</f>
        <v>leadership and governance</v>
      </c>
      <c r="H86" s="138" t="s">
        <v>2886</v>
      </c>
      <c r="I86" s="287" t="s">
        <v>3100</v>
      </c>
      <c r="J86" s="141" t="s">
        <v>3001</v>
      </c>
      <c r="K86" s="141" t="s">
        <v>3002</v>
      </c>
      <c r="L86" s="181">
        <v>8</v>
      </c>
      <c r="M86" s="181">
        <v>33</v>
      </c>
      <c r="N86" s="181">
        <v>33</v>
      </c>
      <c r="O86" s="181">
        <v>33</v>
      </c>
      <c r="P86" s="181">
        <v>44</v>
      </c>
      <c r="Q86" s="202">
        <f t="shared" si="8"/>
        <v>151</v>
      </c>
      <c r="R86" s="217">
        <v>100000</v>
      </c>
      <c r="S86" s="202">
        <f t="shared" si="9"/>
        <v>800000</v>
      </c>
      <c r="T86" s="202">
        <f t="shared" si="10"/>
        <v>3300000</v>
      </c>
      <c r="U86" s="202">
        <f t="shared" si="11"/>
        <v>3300000</v>
      </c>
      <c r="V86" s="202">
        <f t="shared" si="12"/>
        <v>3300000</v>
      </c>
      <c r="W86" s="202">
        <f t="shared" si="13"/>
        <v>4400000</v>
      </c>
      <c r="X86" s="202">
        <f t="shared" si="14"/>
        <v>15100000</v>
      </c>
      <c r="Y86" s="180">
        <v>1.1000000000000001</v>
      </c>
      <c r="Z86" s="203" t="str">
        <f>IF(Y86&gt;0,INDEX([8]KPI!$B$2:$B$61, MATCH(Y86,[8]KPI!$A$2:$A$61, 0)),"Enter KPI Reference No. to the left")</f>
        <v>Government public expenditure on education and training</v>
      </c>
      <c r="AA86" s="180" t="s">
        <v>1032</v>
      </c>
      <c r="AB86" s="213" t="s">
        <v>89</v>
      </c>
      <c r="AC86" s="213"/>
    </row>
    <row r="87" spans="1:29" ht="36" x14ac:dyDescent="0.2">
      <c r="A87" s="177">
        <v>85</v>
      </c>
      <c r="B87" s="140">
        <v>6</v>
      </c>
      <c r="C87" s="178" t="str">
        <f>IF(COUNTIF(Components!$E$4:$E$989,B87)&gt;0,INDEX(Components!$G$4:$G$989, MATCH(B87,Components!$E$4:$E$989, 0)),"Enter valid code to the left")</f>
        <v>Higher education</v>
      </c>
      <c r="D87" s="140">
        <v>5</v>
      </c>
      <c r="E87" s="178" t="str">
        <f t="array" ref="E87">IF(COUNTIFS(Components!$F$4:$F$989,D87,Components!$B$4:$B$989,B87)&gt;0,INDEX(Components!$G$4:$G$989, MATCH(B87&amp;D87,Components!$B$4:$B$989&amp;Components!$F$4:$F$989,0),0),"Enter the component code on the left")</f>
        <v>institutional collaboration, leadership and governance</v>
      </c>
      <c r="F87" s="140">
        <v>2</v>
      </c>
      <c r="G87" s="286" t="str">
        <f t="array" ref="G87">IF(COUNTIFS(Components!$H$4:$H$989,F87, Components!$C$4:$C$989,D87,Components!$B$4:$B$989,B87)&gt;0,INDEX(Components!$I$4:$I$989, MATCH(B87&amp;D87&amp;F87,Components!$B$4:$B$989&amp;Components!$C$4:$C$989&amp;Components!$H$4:$H$989,0),0),"")</f>
        <v>leadership and governance</v>
      </c>
      <c r="H87" s="138" t="s">
        <v>2886</v>
      </c>
      <c r="I87" s="287" t="s">
        <v>3101</v>
      </c>
      <c r="J87" s="287" t="s">
        <v>3003</v>
      </c>
      <c r="K87" s="141" t="s">
        <v>3004</v>
      </c>
      <c r="L87" s="181"/>
      <c r="M87" s="181"/>
      <c r="N87" s="181">
        <v>33</v>
      </c>
      <c r="O87" s="181"/>
      <c r="P87" s="181">
        <v>11</v>
      </c>
      <c r="Q87" s="202">
        <f t="shared" si="8"/>
        <v>44</v>
      </c>
      <c r="R87" s="217">
        <v>2000000</v>
      </c>
      <c r="S87" s="202">
        <f t="shared" si="9"/>
        <v>0</v>
      </c>
      <c r="T87" s="202">
        <f t="shared" si="10"/>
        <v>0</v>
      </c>
      <c r="U87" s="202">
        <f t="shared" si="11"/>
        <v>66000000</v>
      </c>
      <c r="V87" s="202">
        <f t="shared" si="12"/>
        <v>0</v>
      </c>
      <c r="W87" s="202">
        <f t="shared" si="13"/>
        <v>22000000</v>
      </c>
      <c r="X87" s="202">
        <f t="shared" si="14"/>
        <v>88000000</v>
      </c>
      <c r="Y87" s="180">
        <v>1.1000000000000001</v>
      </c>
      <c r="Z87" s="203" t="str">
        <f>IF(Y87&gt;0,INDEX([8]KPI!$B$2:$B$61, MATCH(Y87,[8]KPI!$A$2:$A$61, 0)),"Enter KPI Reference No. to the left")</f>
        <v>Government public expenditure on education and training</v>
      </c>
      <c r="AA87" s="180" t="s">
        <v>1032</v>
      </c>
      <c r="AB87" s="213" t="s">
        <v>89</v>
      </c>
      <c r="AC87" s="213"/>
    </row>
    <row r="88" spans="1:29" ht="36" x14ac:dyDescent="0.2">
      <c r="A88" s="177">
        <v>86</v>
      </c>
      <c r="B88" s="140">
        <v>6</v>
      </c>
      <c r="C88" s="178" t="str">
        <f>IF(COUNTIF(Components!$E$4:$E$989,B88)&gt;0,INDEX(Components!$G$4:$G$989, MATCH(B88,Components!$E$4:$E$989, 0)),"Enter valid code to the left")</f>
        <v>Higher education</v>
      </c>
      <c r="D88" s="140">
        <v>5</v>
      </c>
      <c r="E88" s="178" t="str">
        <f t="array" ref="E88">IF(COUNTIFS(Components!$F$4:$F$989,D88,Components!$B$4:$B$989,B88)&gt;0,INDEX(Components!$G$4:$G$989, MATCH(B88&amp;D88,Components!$B$4:$B$989&amp;Components!$F$4:$F$989,0),0),"Enter the component code on the left")</f>
        <v>institutional collaboration, leadership and governance</v>
      </c>
      <c r="F88" s="140">
        <v>2</v>
      </c>
      <c r="G88" s="286" t="str">
        <f t="array" ref="G88">IF(COUNTIFS(Components!$H$4:$H$989,F88, Components!$C$4:$C$989,D88,Components!$B$4:$B$989,B88)&gt;0,INDEX(Components!$I$4:$I$989, MATCH(B88&amp;D88&amp;F88,Components!$B$4:$B$989&amp;Components!$C$4:$C$989&amp;Components!$H$4:$H$989,0),0),"")</f>
        <v>leadership and governance</v>
      </c>
      <c r="H88" s="138" t="s">
        <v>2886</v>
      </c>
      <c r="I88" s="287" t="s">
        <v>3102</v>
      </c>
      <c r="J88" s="287" t="s">
        <v>3003</v>
      </c>
      <c r="K88" s="141" t="s">
        <v>3005</v>
      </c>
      <c r="L88" s="181"/>
      <c r="M88" s="181"/>
      <c r="N88" s="181">
        <v>33</v>
      </c>
      <c r="O88" s="181"/>
      <c r="P88" s="181">
        <v>11</v>
      </c>
      <c r="Q88" s="202">
        <f t="shared" si="8"/>
        <v>44</v>
      </c>
      <c r="R88" s="217">
        <v>100000000</v>
      </c>
      <c r="S88" s="202">
        <f t="shared" si="9"/>
        <v>0</v>
      </c>
      <c r="T88" s="202">
        <f t="shared" si="10"/>
        <v>0</v>
      </c>
      <c r="U88" s="202">
        <f t="shared" si="11"/>
        <v>3300000000</v>
      </c>
      <c r="V88" s="202">
        <f t="shared" si="12"/>
        <v>0</v>
      </c>
      <c r="W88" s="202">
        <f t="shared" si="13"/>
        <v>1100000000</v>
      </c>
      <c r="X88" s="202">
        <f t="shared" si="14"/>
        <v>4400000000</v>
      </c>
      <c r="Y88" s="180">
        <v>1.1000000000000001</v>
      </c>
      <c r="Z88" s="203" t="str">
        <f>IF(Y88&gt;0,INDEX([8]KPI!$B$2:$B$61, MATCH(Y88,[8]KPI!$A$2:$A$61, 0)),"Enter KPI Reference No. to the left")</f>
        <v>Government public expenditure on education and training</v>
      </c>
      <c r="AA88" s="180" t="s">
        <v>1032</v>
      </c>
      <c r="AB88" s="213" t="s">
        <v>89</v>
      </c>
      <c r="AC88" s="213"/>
    </row>
    <row r="89" spans="1:29" ht="36" x14ac:dyDescent="0.2">
      <c r="A89" s="177">
        <v>87</v>
      </c>
      <c r="B89" s="140">
        <v>6</v>
      </c>
      <c r="C89" s="178" t="str">
        <f>IF(COUNTIF(Components!$E$4:$E$989,B89)&gt;0,INDEX(Components!$G$4:$G$989, MATCH(B89,Components!$E$4:$E$989, 0)),"Enter valid code to the left")</f>
        <v>Higher education</v>
      </c>
      <c r="D89" s="140">
        <v>5</v>
      </c>
      <c r="E89" s="178" t="str">
        <f t="array" ref="E89">IF(COUNTIFS(Components!$F$4:$F$989,D89,Components!$B$4:$B$989,B89)&gt;0,INDEX(Components!$G$4:$G$989, MATCH(B89&amp;D89,Components!$B$4:$B$989&amp;Components!$F$4:$F$989,0),0),"Enter the component code on the left")</f>
        <v>institutional collaboration, leadership and governance</v>
      </c>
      <c r="F89" s="140">
        <v>2</v>
      </c>
      <c r="G89" s="286" t="str">
        <f t="array" ref="G89">IF(COUNTIFS(Components!$H$4:$H$989,F89, Components!$C$4:$C$989,D89,Components!$B$4:$B$989,B89)&gt;0,INDEX(Components!$I$4:$I$989, MATCH(B89&amp;D89&amp;F89,Components!$B$4:$B$989&amp;Components!$C$4:$C$989&amp;Components!$H$4:$H$989,0),0),"")</f>
        <v>leadership and governance</v>
      </c>
      <c r="H89" s="138" t="s">
        <v>2886</v>
      </c>
      <c r="I89" s="287" t="s">
        <v>3103</v>
      </c>
      <c r="J89" s="287" t="s">
        <v>3006</v>
      </c>
      <c r="K89" s="141" t="s">
        <v>3007</v>
      </c>
      <c r="L89" s="181"/>
      <c r="M89" s="181"/>
      <c r="N89" s="181">
        <v>33</v>
      </c>
      <c r="O89" s="181"/>
      <c r="P89" s="181">
        <v>11</v>
      </c>
      <c r="Q89" s="202">
        <f t="shared" si="8"/>
        <v>44</v>
      </c>
      <c r="R89" s="291">
        <v>5000</v>
      </c>
      <c r="S89" s="202">
        <f t="shared" si="9"/>
        <v>0</v>
      </c>
      <c r="T89" s="202">
        <f t="shared" si="10"/>
        <v>0</v>
      </c>
      <c r="U89" s="202">
        <f t="shared" si="11"/>
        <v>165000</v>
      </c>
      <c r="V89" s="202">
        <f t="shared" si="12"/>
        <v>0</v>
      </c>
      <c r="W89" s="202">
        <f t="shared" si="13"/>
        <v>55000</v>
      </c>
      <c r="X89" s="202">
        <f t="shared" si="14"/>
        <v>220000</v>
      </c>
      <c r="Y89" s="180">
        <v>1.1000000000000001</v>
      </c>
      <c r="Z89" s="203" t="str">
        <f>IF(Y89&gt;0,INDEX([8]KPI!$B$2:$B$61, MATCH(Y89,[8]KPI!$A$2:$A$61, 0)),"Enter KPI Reference No. to the left")</f>
        <v>Government public expenditure on education and training</v>
      </c>
      <c r="AA89" s="180" t="s">
        <v>1032</v>
      </c>
      <c r="AB89" s="213" t="s">
        <v>89</v>
      </c>
      <c r="AC89" s="213"/>
    </row>
    <row r="90" spans="1:29" ht="36" x14ac:dyDescent="0.2">
      <c r="A90" s="177">
        <v>88</v>
      </c>
      <c r="B90" s="140">
        <v>6</v>
      </c>
      <c r="C90" s="178" t="str">
        <f>IF(COUNTIF(Components!$E$4:$E$989,B90)&gt;0,INDEX(Components!$G$4:$G$989, MATCH(B90,Components!$E$4:$E$989, 0)),"Enter valid code to the left")</f>
        <v>Higher education</v>
      </c>
      <c r="D90" s="140">
        <v>5</v>
      </c>
      <c r="E90" s="178" t="str">
        <f t="array" ref="E90">IF(COUNTIFS(Components!$F$4:$F$989,D90,Components!$B$4:$B$989,B90)&gt;0,INDEX(Components!$G$4:$G$989, MATCH(B90&amp;D90,Components!$B$4:$B$989&amp;Components!$F$4:$F$989,0),0),"Enter the component code on the left")</f>
        <v>institutional collaboration, leadership and governance</v>
      </c>
      <c r="F90" s="140">
        <v>2</v>
      </c>
      <c r="G90" s="286" t="str">
        <f t="array" ref="G90">IF(COUNTIFS(Components!$H$4:$H$989,F90, Components!$C$4:$C$989,D90,Components!$B$4:$B$989,B90)&gt;0,INDEX(Components!$I$4:$I$989, MATCH(B90&amp;D90&amp;F90,Components!$B$4:$B$989&amp;Components!$C$4:$C$989&amp;Components!$H$4:$H$989,0),0),"")</f>
        <v>leadership and governance</v>
      </c>
      <c r="H90" s="138" t="s">
        <v>2886</v>
      </c>
      <c r="I90" s="287" t="s">
        <v>3104</v>
      </c>
      <c r="J90" s="287" t="s">
        <v>3008</v>
      </c>
      <c r="K90" s="141" t="s">
        <v>3009</v>
      </c>
      <c r="L90" s="181">
        <v>33</v>
      </c>
      <c r="M90" s="181"/>
      <c r="N90" s="181"/>
      <c r="O90" s="181"/>
      <c r="P90" s="181">
        <v>11</v>
      </c>
      <c r="Q90" s="202">
        <f t="shared" si="8"/>
        <v>44</v>
      </c>
      <c r="R90" s="217">
        <v>200000</v>
      </c>
      <c r="S90" s="202">
        <f t="shared" si="9"/>
        <v>6600000</v>
      </c>
      <c r="T90" s="202">
        <f t="shared" si="10"/>
        <v>0</v>
      </c>
      <c r="U90" s="202">
        <f t="shared" si="11"/>
        <v>0</v>
      </c>
      <c r="V90" s="202">
        <f t="shared" si="12"/>
        <v>0</v>
      </c>
      <c r="W90" s="202">
        <f t="shared" si="13"/>
        <v>2200000</v>
      </c>
      <c r="X90" s="202">
        <f t="shared" si="14"/>
        <v>8800000</v>
      </c>
      <c r="Y90" s="180">
        <v>1.1000000000000001</v>
      </c>
      <c r="Z90" s="203" t="str">
        <f>IF(Y90&gt;0,INDEX([8]KPI!$B$2:$B$61, MATCH(Y90,[8]KPI!$A$2:$A$61, 0)),"Enter KPI Reference No. to the left")</f>
        <v>Government public expenditure on education and training</v>
      </c>
      <c r="AA90" s="180" t="s">
        <v>1032</v>
      </c>
      <c r="AB90" s="213" t="s">
        <v>89</v>
      </c>
      <c r="AC90" s="213"/>
    </row>
    <row r="91" spans="1:29" ht="48" x14ac:dyDescent="0.2">
      <c r="A91" s="177">
        <v>89</v>
      </c>
      <c r="B91" s="140">
        <v>6</v>
      </c>
      <c r="C91" s="178" t="str">
        <f>IF(COUNTIF(Components!$E$4:$E$989,B91)&gt;0,INDEX(Components!$G$4:$G$989, MATCH(B91,Components!$E$4:$E$989, 0)),"Enter valid code to the left")</f>
        <v>Higher education</v>
      </c>
      <c r="D91" s="140">
        <v>5</v>
      </c>
      <c r="E91" s="178" t="str">
        <f t="array" ref="E91">IF(COUNTIFS(Components!$F$4:$F$989,D91,Components!$B$4:$B$989,B91)&gt;0,INDEX(Components!$G$4:$G$989, MATCH(B91&amp;D91,Components!$B$4:$B$989&amp;Components!$F$4:$F$989,0),0),"Enter the component code on the left")</f>
        <v>institutional collaboration, leadership and governance</v>
      </c>
      <c r="F91" s="140">
        <v>2</v>
      </c>
      <c r="G91" s="286" t="str">
        <f t="array" ref="G91">IF(COUNTIFS(Components!$H$4:$H$989,F91, Components!$C$4:$C$989,D91,Components!$B$4:$B$989,B91)&gt;0,INDEX(Components!$I$4:$I$989, MATCH(B91&amp;D91&amp;F91,Components!$B$4:$B$989&amp;Components!$C$4:$C$989&amp;Components!$H$4:$H$989,0),0),"")</f>
        <v>leadership and governance</v>
      </c>
      <c r="H91" s="138" t="s">
        <v>2887</v>
      </c>
      <c r="I91" s="287" t="s">
        <v>3106</v>
      </c>
      <c r="J91" s="287" t="s">
        <v>3010</v>
      </c>
      <c r="K91" s="141" t="s">
        <v>3011</v>
      </c>
      <c r="L91" s="181">
        <v>0</v>
      </c>
      <c r="M91" s="181">
        <v>1</v>
      </c>
      <c r="N91" s="181">
        <v>0</v>
      </c>
      <c r="O91" s="181">
        <v>0</v>
      </c>
      <c r="P91" s="181">
        <v>0</v>
      </c>
      <c r="Q91" s="202">
        <f t="shared" si="8"/>
        <v>1</v>
      </c>
      <c r="R91" s="217">
        <v>20000</v>
      </c>
      <c r="S91" s="202">
        <f t="shared" si="9"/>
        <v>0</v>
      </c>
      <c r="T91" s="202">
        <f t="shared" si="10"/>
        <v>20000</v>
      </c>
      <c r="U91" s="202">
        <f t="shared" si="11"/>
        <v>0</v>
      </c>
      <c r="V91" s="202">
        <f t="shared" si="12"/>
        <v>0</v>
      </c>
      <c r="W91" s="202">
        <f t="shared" si="13"/>
        <v>0</v>
      </c>
      <c r="X91" s="202">
        <f t="shared" si="14"/>
        <v>20000</v>
      </c>
      <c r="Y91" s="180">
        <v>1.1000000000000001</v>
      </c>
      <c r="Z91" s="203" t="str">
        <f>IF(Y91&gt;0,INDEX([8]KPI!$B$2:$B$61, MATCH(Y91,[8]KPI!$A$2:$A$61, 0)),"Enter KPI Reference No. to the left")</f>
        <v>Government public expenditure on education and training</v>
      </c>
      <c r="AA91" s="180" t="s">
        <v>1032</v>
      </c>
      <c r="AB91" s="213" t="s">
        <v>89</v>
      </c>
      <c r="AC91" s="213"/>
    </row>
    <row r="92" spans="1:29" ht="36" x14ac:dyDescent="0.2">
      <c r="A92" s="177">
        <v>90</v>
      </c>
      <c r="B92" s="140">
        <v>6</v>
      </c>
      <c r="C92" s="178" t="str">
        <f>IF(COUNTIF(Components!$E$4:$E$989,B92)&gt;0,INDEX(Components!$G$4:$G$989, MATCH(B92,Components!$E$4:$E$989, 0)),"Enter valid code to the left")</f>
        <v>Higher education</v>
      </c>
      <c r="D92" s="140">
        <v>5</v>
      </c>
      <c r="E92" s="178" t="str">
        <f t="array" ref="E92">IF(COUNTIFS(Components!$F$4:$F$989,D92,Components!$B$4:$B$989,B92)&gt;0,INDEX(Components!$G$4:$G$989, MATCH(B92&amp;D92,Components!$B$4:$B$989&amp;Components!$F$4:$F$989,0),0),"Enter the component code on the left")</f>
        <v>institutional collaboration, leadership and governance</v>
      </c>
      <c r="F92" s="140">
        <v>2</v>
      </c>
      <c r="G92" s="286" t="str">
        <f t="array" ref="G92">IF(COUNTIFS(Components!$H$4:$H$989,F92, Components!$C$4:$C$989,D92,Components!$B$4:$B$989,B92)&gt;0,INDEX(Components!$I$4:$I$989, MATCH(B92&amp;D92&amp;F92,Components!$B$4:$B$989&amp;Components!$C$4:$C$989&amp;Components!$H$4:$H$989,0),0),"")</f>
        <v>leadership and governance</v>
      </c>
      <c r="H92" s="138" t="s">
        <v>2887</v>
      </c>
      <c r="I92" s="138" t="s">
        <v>3105</v>
      </c>
      <c r="J92" s="138" t="s">
        <v>2924</v>
      </c>
      <c r="K92" s="141" t="s">
        <v>3012</v>
      </c>
      <c r="L92" s="181"/>
      <c r="M92" s="181">
        <v>1</v>
      </c>
      <c r="N92" s="181"/>
      <c r="O92" s="181"/>
      <c r="P92" s="181"/>
      <c r="Q92" s="202">
        <f t="shared" si="8"/>
        <v>1</v>
      </c>
      <c r="R92" s="217">
        <v>100000</v>
      </c>
      <c r="S92" s="202">
        <f t="shared" si="9"/>
        <v>0</v>
      </c>
      <c r="T92" s="202">
        <f t="shared" si="10"/>
        <v>100000</v>
      </c>
      <c r="U92" s="202">
        <f t="shared" si="11"/>
        <v>0</v>
      </c>
      <c r="V92" s="202">
        <f t="shared" si="12"/>
        <v>0</v>
      </c>
      <c r="W92" s="202">
        <f t="shared" si="13"/>
        <v>0</v>
      </c>
      <c r="X92" s="202">
        <f t="shared" si="14"/>
        <v>100000</v>
      </c>
      <c r="Y92" s="180">
        <v>1.1000000000000001</v>
      </c>
      <c r="Z92" s="203" t="str">
        <f>IF(Y92&gt;0,INDEX([8]KPI!$B$2:$B$61, MATCH(Y92,[8]KPI!$A$2:$A$61, 0)),"Enter KPI Reference No. to the left")</f>
        <v>Government public expenditure on education and training</v>
      </c>
      <c r="AA92" s="180" t="s">
        <v>1032</v>
      </c>
      <c r="AB92" s="213" t="s">
        <v>89</v>
      </c>
      <c r="AC92" s="213"/>
    </row>
    <row r="93" spans="1:29" ht="48" x14ac:dyDescent="0.2">
      <c r="A93" s="177">
        <v>91</v>
      </c>
      <c r="B93" s="140">
        <v>6</v>
      </c>
      <c r="C93" s="178" t="str">
        <f>IF(COUNTIF(Components!$E$4:$E$989,B93)&gt;0,INDEX(Components!$G$4:$G$989, MATCH(B93,Components!$E$4:$E$989, 0)),"Enter valid code to the left")</f>
        <v>Higher education</v>
      </c>
      <c r="D93" s="140">
        <v>5</v>
      </c>
      <c r="E93" s="178" t="str">
        <f t="array" ref="E93">IF(COUNTIFS(Components!$F$4:$F$989,D93,Components!$B$4:$B$989,B93)&gt;0,INDEX(Components!$G$4:$G$989, MATCH(B93&amp;D93,Components!$B$4:$B$989&amp;Components!$F$4:$F$989,0),0),"Enter the component code on the left")</f>
        <v>institutional collaboration, leadership and governance</v>
      </c>
      <c r="F93" s="140">
        <v>2</v>
      </c>
      <c r="G93" s="286" t="str">
        <f t="array" ref="G93">IF(COUNTIFS(Components!$H$4:$H$989,F93, Components!$C$4:$C$989,D93,Components!$B$4:$B$989,B93)&gt;0,INDEX(Components!$I$4:$I$989, MATCH(B93&amp;D93&amp;F93,Components!$B$4:$B$989&amp;Components!$C$4:$C$989&amp;Components!$H$4:$H$989,0),0),"")</f>
        <v>leadership and governance</v>
      </c>
      <c r="H93" s="138" t="s">
        <v>2888</v>
      </c>
      <c r="I93" s="287" t="s">
        <v>3107</v>
      </c>
      <c r="J93" s="141" t="s">
        <v>3013</v>
      </c>
      <c r="K93" s="141" t="s">
        <v>3014</v>
      </c>
      <c r="L93" s="181">
        <v>0</v>
      </c>
      <c r="M93" s="181">
        <v>1</v>
      </c>
      <c r="N93" s="181">
        <v>0</v>
      </c>
      <c r="O93" s="181">
        <v>0</v>
      </c>
      <c r="P93" s="181">
        <v>0</v>
      </c>
      <c r="Q93" s="202">
        <f t="shared" si="8"/>
        <v>1</v>
      </c>
      <c r="R93" s="217">
        <v>100000</v>
      </c>
      <c r="S93" s="202">
        <f t="shared" si="9"/>
        <v>0</v>
      </c>
      <c r="T93" s="202">
        <f t="shared" si="10"/>
        <v>100000</v>
      </c>
      <c r="U93" s="202">
        <f t="shared" si="11"/>
        <v>0</v>
      </c>
      <c r="V93" s="202">
        <f t="shared" si="12"/>
        <v>0</v>
      </c>
      <c r="W93" s="202">
        <f t="shared" si="13"/>
        <v>0</v>
      </c>
      <c r="X93" s="202">
        <f t="shared" si="14"/>
        <v>100000</v>
      </c>
      <c r="Y93" s="180">
        <v>1.1000000000000001</v>
      </c>
      <c r="Z93" s="203" t="str">
        <f>IF(Y93&gt;0,INDEX([8]KPI!$B$2:$B$61, MATCH(Y93,[8]KPI!$A$2:$A$61, 0)),"Enter KPI Reference No. to the left")</f>
        <v>Government public expenditure on education and training</v>
      </c>
      <c r="AA93" s="180" t="s">
        <v>1032</v>
      </c>
      <c r="AB93" s="213" t="s">
        <v>89</v>
      </c>
      <c r="AC93" s="213"/>
    </row>
    <row r="94" spans="1:29" ht="48" x14ac:dyDescent="0.2">
      <c r="A94" s="177">
        <v>92</v>
      </c>
      <c r="B94" s="140">
        <v>6</v>
      </c>
      <c r="C94" s="178" t="str">
        <f>IF(COUNTIF(Components!$E$4:$E$989,B94)&gt;0,INDEX(Components!$G$4:$G$989, MATCH(B94,Components!$E$4:$E$989, 0)),"Enter valid code to the left")</f>
        <v>Higher education</v>
      </c>
      <c r="D94" s="140">
        <v>5</v>
      </c>
      <c r="E94" s="178" t="str">
        <f t="array" ref="E94">IF(COUNTIFS(Components!$F$4:$F$989,D94,Components!$B$4:$B$989,B94)&gt;0,INDEX(Components!$G$4:$G$989, MATCH(B94&amp;D94,Components!$B$4:$B$989&amp;Components!$F$4:$F$989,0),0),"Enter the component code on the left")</f>
        <v>institutional collaboration, leadership and governance</v>
      </c>
      <c r="F94" s="140">
        <v>2</v>
      </c>
      <c r="G94" s="286" t="str">
        <f t="array" ref="G94">IF(COUNTIFS(Components!$H$4:$H$989,F94, Components!$C$4:$C$989,D94,Components!$B$4:$B$989,B94)&gt;0,INDEX(Components!$I$4:$I$989, MATCH(B94&amp;D94&amp;F94,Components!$B$4:$B$989&amp;Components!$C$4:$C$989&amp;Components!$H$4:$H$989,0),0),"")</f>
        <v>leadership and governance</v>
      </c>
      <c r="H94" s="138" t="s">
        <v>2888</v>
      </c>
      <c r="I94" s="287" t="s">
        <v>3108</v>
      </c>
      <c r="J94" s="287" t="s">
        <v>3015</v>
      </c>
      <c r="K94" s="141" t="s">
        <v>3016</v>
      </c>
      <c r="L94" s="181"/>
      <c r="M94" s="181"/>
      <c r="N94" s="181">
        <v>1</v>
      </c>
      <c r="O94" s="181"/>
      <c r="P94" s="181"/>
      <c r="Q94" s="202">
        <f t="shared" ref="Q94:Q98" si="15">L94+M94+N94+O94+P94</f>
        <v>1</v>
      </c>
      <c r="R94" s="217">
        <v>100000</v>
      </c>
      <c r="S94" s="202">
        <f t="shared" si="9"/>
        <v>0</v>
      </c>
      <c r="T94" s="202">
        <f t="shared" si="10"/>
        <v>0</v>
      </c>
      <c r="U94" s="202">
        <f t="shared" si="11"/>
        <v>100000</v>
      </c>
      <c r="V94" s="202">
        <f t="shared" si="12"/>
        <v>0</v>
      </c>
      <c r="W94" s="202">
        <f t="shared" si="13"/>
        <v>0</v>
      </c>
      <c r="X94" s="202">
        <f t="shared" si="14"/>
        <v>100000</v>
      </c>
      <c r="Y94" s="180">
        <v>1.1000000000000001</v>
      </c>
      <c r="Z94" s="203" t="str">
        <f>IF(Y94&gt;0,INDEX([8]KPI!$B$2:$B$61, MATCH(Y94,[8]KPI!$A$2:$A$61, 0)),"Enter KPI Reference No. to the left")</f>
        <v>Government public expenditure on education and training</v>
      </c>
      <c r="AA94" s="180" t="s">
        <v>1032</v>
      </c>
      <c r="AB94" s="213" t="s">
        <v>3391</v>
      </c>
      <c r="AC94" s="213"/>
    </row>
    <row r="95" spans="1:29" ht="17.45" hidden="1" customHeight="1" x14ac:dyDescent="0.2">
      <c r="A95" s="177"/>
      <c r="B95" s="140"/>
      <c r="C95" s="178"/>
      <c r="D95" s="140"/>
      <c r="E95" s="178"/>
      <c r="F95" s="140"/>
      <c r="G95" s="286" t="str">
        <f>IF(COUNTIFS(Components!$H$4:$H$989,F95, Components!$C$4:$C$989,D95,Components!$B$4:$B$989,B95)&gt;0,INDEX(Components!$I$4:$I$989, MATCH(B95&amp;D95&amp;F95,Components!$B$4:$B$989&amp;Components!$C$4:$C$989&amp;Components!$H$4:$H$989,0),0),"")</f>
        <v/>
      </c>
      <c r="H95" s="138"/>
      <c r="I95" s="287"/>
      <c r="J95" s="141"/>
      <c r="K95" s="141"/>
      <c r="L95" s="181"/>
      <c r="M95" s="181"/>
      <c r="N95" s="181"/>
      <c r="O95" s="181"/>
      <c r="P95" s="181"/>
      <c r="Q95" s="202">
        <f t="shared" si="15"/>
        <v>0</v>
      </c>
      <c r="R95" s="206"/>
      <c r="S95" s="202">
        <f t="shared" ref="S95:W98" si="16">L95*$R95</f>
        <v>0</v>
      </c>
      <c r="T95" s="202">
        <f t="shared" si="16"/>
        <v>0</v>
      </c>
      <c r="U95" s="202">
        <f t="shared" si="16"/>
        <v>0</v>
      </c>
      <c r="V95" s="202">
        <f t="shared" si="16"/>
        <v>0</v>
      </c>
      <c r="W95" s="202">
        <f t="shared" si="16"/>
        <v>0</v>
      </c>
      <c r="X95" s="202">
        <f>S95+T95+U95+V95+W95</f>
        <v>0</v>
      </c>
      <c r="Y95" s="180"/>
      <c r="Z95" s="203" t="str">
        <f>IF(Y95&gt;0,INDEX([8]KPI!$B$2:$B$61, MATCH(Y95,[8]KPI!$A$2:$A$61, 0)),"Enter KPI Reference No. to the left")</f>
        <v>Enter KPI Reference No. to the left</v>
      </c>
      <c r="AA95" s="180" t="s">
        <v>1032</v>
      </c>
      <c r="AB95" s="213" t="s">
        <v>3391</v>
      </c>
      <c r="AC95" s="213"/>
    </row>
    <row r="96" spans="1:29" ht="29.45" hidden="1" customHeight="1" x14ac:dyDescent="0.2">
      <c r="A96" s="177"/>
      <c r="B96" s="140"/>
      <c r="C96" s="178"/>
      <c r="D96" s="140"/>
      <c r="E96" s="178"/>
      <c r="F96" s="140"/>
      <c r="G96" s="286" t="str">
        <f>IF(COUNTIFS(Components!$H$4:$H$989,F96, Components!$C$4:$C$989,D96,Components!$B$4:$B$989,B96)&gt;0,INDEX(Components!$I$4:$I$989, MATCH(B96&amp;D96&amp;F96,Components!$B$4:$B$989&amp;Components!$C$4:$C$989&amp;Components!$H$4:$H$989,0),0),"")</f>
        <v/>
      </c>
      <c r="H96" s="138"/>
      <c r="I96" s="287"/>
      <c r="J96" s="141"/>
      <c r="K96" s="141"/>
      <c r="L96" s="181"/>
      <c r="M96" s="181"/>
      <c r="N96" s="181"/>
      <c r="O96" s="181"/>
      <c r="P96" s="181"/>
      <c r="Q96" s="202">
        <f t="shared" si="15"/>
        <v>0</v>
      </c>
      <c r="R96" s="206"/>
      <c r="S96" s="202">
        <f t="shared" si="16"/>
        <v>0</v>
      </c>
      <c r="T96" s="202">
        <f t="shared" si="16"/>
        <v>0</v>
      </c>
      <c r="U96" s="202">
        <f t="shared" si="16"/>
        <v>0</v>
      </c>
      <c r="V96" s="202">
        <f t="shared" si="16"/>
        <v>0</v>
      </c>
      <c r="W96" s="202">
        <f t="shared" si="16"/>
        <v>0</v>
      </c>
      <c r="X96" s="202">
        <f>S96+T96+U96+V96+W96</f>
        <v>0</v>
      </c>
      <c r="Y96" s="180"/>
      <c r="Z96" s="203" t="str">
        <f>IF(Y96&gt;0,INDEX([8]KPI!$B$2:$B$61, MATCH(Y96,[8]KPI!$A$2:$A$61, 0)),"Enter KPI Reference No. to the left")</f>
        <v>Enter KPI Reference No. to the left</v>
      </c>
      <c r="AA96" s="180" t="s">
        <v>1032</v>
      </c>
      <c r="AB96" s="213" t="s">
        <v>3391</v>
      </c>
      <c r="AC96" s="213"/>
    </row>
    <row r="97" spans="1:29" ht="22.15" hidden="1" customHeight="1" x14ac:dyDescent="0.2">
      <c r="A97" s="177"/>
      <c r="B97" s="140"/>
      <c r="C97" s="178"/>
      <c r="D97" s="140"/>
      <c r="E97" s="178"/>
      <c r="F97" s="140"/>
      <c r="G97" s="286" t="str">
        <f>IF(COUNTIFS(Components!$H$4:$H$989,F97, Components!$C$4:$C$989,D97,Components!$B$4:$B$989,B97)&gt;0,INDEX(Components!$I$4:$I$989, MATCH(B97&amp;D97&amp;F97,Components!$B$4:$B$989&amp;Components!$C$4:$C$989&amp;Components!$H$4:$H$989,0),0),"")</f>
        <v/>
      </c>
      <c r="H97" s="138"/>
      <c r="I97" s="287"/>
      <c r="J97" s="141"/>
      <c r="K97" s="141"/>
      <c r="L97" s="181"/>
      <c r="M97" s="181"/>
      <c r="N97" s="181"/>
      <c r="O97" s="181"/>
      <c r="P97" s="181"/>
      <c r="Q97" s="202">
        <f t="shared" si="15"/>
        <v>0</v>
      </c>
      <c r="R97" s="206"/>
      <c r="S97" s="202">
        <f t="shared" si="16"/>
        <v>0</v>
      </c>
      <c r="T97" s="202">
        <f t="shared" si="16"/>
        <v>0</v>
      </c>
      <c r="U97" s="202">
        <f t="shared" si="16"/>
        <v>0</v>
      </c>
      <c r="V97" s="202">
        <f t="shared" si="16"/>
        <v>0</v>
      </c>
      <c r="W97" s="202"/>
      <c r="X97" s="202">
        <f>S97+T97+U97+V97+W97</f>
        <v>0</v>
      </c>
      <c r="Y97" s="180"/>
      <c r="Z97" s="203" t="str">
        <f>IF(Y97&gt;0,INDEX([8]KPI!$B$2:$B$61, MATCH(Y97,[8]KPI!$A$2:$A$61, 0)),"Enter KPI Reference No. to the left")</f>
        <v>Enter KPI Reference No. to the left</v>
      </c>
      <c r="AA97" s="180" t="s">
        <v>1032</v>
      </c>
      <c r="AB97" s="213" t="s">
        <v>3391</v>
      </c>
      <c r="AC97" s="213"/>
    </row>
    <row r="98" spans="1:29" ht="27.6" hidden="1" customHeight="1" x14ac:dyDescent="0.2">
      <c r="A98" s="177"/>
      <c r="B98" s="140"/>
      <c r="C98" s="178"/>
      <c r="D98" s="140"/>
      <c r="E98" s="178"/>
      <c r="F98" s="140"/>
      <c r="G98" s="286" t="str">
        <f>IF(COUNTIFS(Components!$H$4:$H$989,F98, Components!$C$4:$C$989,D98,Components!$B$4:$B$989,B98)&gt;0,INDEX(Components!$I$4:$I$989, MATCH(B98&amp;D98&amp;F98,Components!$B$4:$B$989&amp;Components!$C$4:$C$989&amp;Components!$H$4:$H$989,0),0),"")</f>
        <v/>
      </c>
      <c r="H98" s="138"/>
      <c r="I98" s="287"/>
      <c r="J98" s="141"/>
      <c r="K98" s="141"/>
      <c r="L98" s="181"/>
      <c r="M98" s="181"/>
      <c r="N98" s="181"/>
      <c r="O98" s="181"/>
      <c r="P98" s="181"/>
      <c r="Q98" s="202">
        <f t="shared" si="15"/>
        <v>0</v>
      </c>
      <c r="R98" s="206"/>
      <c r="S98" s="202">
        <f t="shared" si="16"/>
        <v>0</v>
      </c>
      <c r="T98" s="202">
        <f t="shared" si="16"/>
        <v>0</v>
      </c>
      <c r="U98" s="202">
        <f t="shared" si="16"/>
        <v>0</v>
      </c>
      <c r="V98" s="202">
        <f t="shared" si="16"/>
        <v>0</v>
      </c>
      <c r="W98" s="202">
        <f t="shared" si="16"/>
        <v>0</v>
      </c>
      <c r="X98" s="202">
        <f>S98+T98+U98+V98+W98</f>
        <v>0</v>
      </c>
      <c r="Y98" s="180"/>
      <c r="Z98" s="203" t="str">
        <f>IF(Y98&gt;0,INDEX([8]KPI!$B$2:$B$61, MATCH(Y98,[8]KPI!$A$2:$A$61, 0)),"Enter KPI Reference No. to the left")</f>
        <v>Enter KPI Reference No. to the left</v>
      </c>
      <c r="AA98" s="180" t="s">
        <v>1032</v>
      </c>
      <c r="AB98" s="213" t="s">
        <v>3391</v>
      </c>
      <c r="AC98" s="213"/>
    </row>
    <row r="99" spans="1:29" ht="36" customHeight="1" x14ac:dyDescent="0.2">
      <c r="H99" s="52"/>
      <c r="AA99" s="5"/>
    </row>
    <row r="100" spans="1:29" ht="54" customHeight="1" x14ac:dyDescent="0.2">
      <c r="H100" s="52"/>
    </row>
    <row r="101" spans="1:29" ht="55.15" customHeight="1" x14ac:dyDescent="0.2">
      <c r="H101" s="52"/>
    </row>
    <row r="102" spans="1:29" ht="43.15" customHeight="1" x14ac:dyDescent="0.2">
      <c r="H102" s="52"/>
    </row>
    <row r="103" spans="1:29" ht="54.6" customHeight="1" x14ac:dyDescent="0.2">
      <c r="H103" s="52"/>
    </row>
    <row r="104" spans="1:29" ht="45" customHeight="1" x14ac:dyDescent="0.2">
      <c r="H104" s="52"/>
    </row>
    <row r="105" spans="1:29" ht="43.9" customHeight="1" x14ac:dyDescent="0.2">
      <c r="H105" s="52"/>
    </row>
    <row r="106" spans="1:29" ht="57" customHeight="1" x14ac:dyDescent="0.2">
      <c r="H106" s="52"/>
    </row>
  </sheetData>
  <mergeCells count="3">
    <mergeCell ref="L1:P1"/>
    <mergeCell ref="S1:W1"/>
    <mergeCell ref="B2:G2"/>
  </mergeCells>
  <dataValidations count="4">
    <dataValidation type="list" allowBlank="1" showInputMessage="1" showErrorMessage="1" sqref="Y65587:Y65609 Y131123:Y131145 Y196659:Y196681 Y262195:Y262217 Y327731:Y327753 Y393267:Y393289 Y458803:Y458825 Y524339:Y524361 Y589875:Y589897 Y655411:Y655433 Y720947:Y720969 Y786483:Y786505 Y852019:Y852041 Y917555:Y917577 Y983091:Y983113 Y65561:Y65585 Y131097:Y131121 Y196633:Y196657 Y262169:Y262193 Y327705:Y327729 Y393241:Y393265 Y458777:Y458801 Y524313:Y524337 Y589849:Y589873 Y655385:Y655409 Y720921:Y720945 Y786457:Y786481 Y851993:Y852017 Y917529:Y917553 Y983065:Y983089 Y65546:Y65559 Y131082:Y131095 Y196618:Y196631 Y262154:Y262167 Y327690:Y327703 Y393226:Y393239 Y458762:Y458775 Y524298:Y524311 Y589834:Y589847 Y655370:Y655383 Y720906:Y720919 Y786442:Y786455 Y851978:Y851991 Y917514:Y917527 Y983050:Y983063 Y65533:Y65544 Y131069:Y131080 Y196605:Y196616 Y262141:Y262152 Y327677:Y327688 Y393213:Y393224 Y458749:Y458760 Y524285:Y524296 Y589821:Y589832 Y655357:Y655368 Y720893:Y720904 Y786429:Y786440 Y851965:Y851976 Y917501:Y917512 Y983037:Y983048 Y65611:Y65634 Y131147:Y131170 Y196683:Y196706 Y262219:Y262242 Y327755:Y327778 Y393291:Y393314 Y458827:Y458850 Y524363:Y524386 Y589899:Y589922 Y655435:Y655458 Y720971:Y720994 Y786507:Y786530 Y852043:Y852066 Y917579:Y917602 Y983115:Y983138 Y3:Y98" xr:uid="{00000000-0002-0000-0600-000000000000}">
      <formula1>KPI</formula1>
    </dataValidation>
    <dataValidation type="list" allowBlank="1" showInputMessage="1" showErrorMessage="1" sqref="B65587:B65609 B131123:B131145 B196659:B196681 B262195:B262217 B327731:B327753 B393267:B393289 B458803:B458825 B524339:B524361 B589875:B589897 B655411:B655433 B720947:B720969 B786483:B786505 B852019:B852041 B917555:B917577 B983091:B983113 B65561:B65585 B131097:B131121 B196633:B196657 B262169:B262193 B327705:B327729 B393241:B393265 B458777:B458801 B524313:B524337 B589849:B589873 B655385:B655409 B720921:B720945 B786457:B786481 B851993:B852017 B917529:B917553 B983065:B983089 B65546:B65559 B131082:B131095 B196618:B196631 B262154:B262167 B327690:B327703 B393226:B393239 B458762:B458775 B524298:B524311 B589834:B589847 B655370:B655383 B720906:B720919 B786442:B786455 B851978:B851991 B917514:B917527 B983050:B983063 B65533:B65544 B131069:B131080 B196605:B196616 B262141:B262152 B327677:B327688 B393213:B393224 B458749:B458760 B524285:B524296 B589821:B589832 B655357:B655368 B720893:B720904 B786429:B786440 B851965:B851976 B917501:B917512 B983037:B983048 B65611:B65634 B131147:B131170 B196683:B196706 B262219:B262242 B327755:B327778 B393291:B393314 B458827:B458850 B524363:B524386 B589899:B589922 B655435:B655458 B720971:B720994 B786507:B786530 B852043:B852066 B917579:B917602 B983115:B983138 B3:B98" xr:uid="{00000000-0002-0000-0600-000001000000}">
      <formula1>Priority_Programme</formula1>
    </dataValidation>
    <dataValidation type="list" allowBlank="1" showInputMessage="1" showErrorMessage="1" sqref="D65587:D65609 D131123:D131145 D196659:D196681 D262195:D262217 D327731:D327753 D393267:D393289 D458803:D458825 D524339:D524361 D589875:D589897 D655411:D655433 D720947:D720969 D786483:D786505 D852019:D852041 D917555:D917577 D983091:D983113 D65561:D65585 D131097:D131121 D196633:D196657 D262169:D262193 D327705:D327729 D393241:D393265 D458777:D458801 D524313:D524337 D589849:D589873 D655385:D655409 D720921:D720945 D786457:D786481 D851993:D852017 D917529:D917553 D983065:D983089 D65546:D65559 D131082:D131095 D196618:D196631 D262154:D262167 D327690:D327703 D393226:D393239 D458762:D458775 D524298:D524311 D589834:D589847 D655370:D655383 D720906:D720919 D786442:D786455 D851978:D851991 D917514:D917527 D983050:D983063 D65533:D65544 D131069:D131080 D196605:D196616 D262141:D262152 D327677:D327688 D393213:D393224 D458749:D458760 D524285:D524296 D589821:D589832 D655357:D655368 D720893:D720904 D786429:D786440 D851965:D851976 D917501:D917512 D983037:D983048 D65611:D65634 D131147:D131170 D196683:D196706 D262219:D262242 D327755:D327778 D393291:D393314 D458827:D458850 D524363:D524386 D589899:D589922 D655435:D655458 D720971:D720994 D786507:D786530 D852043:D852066 D917579:D917602 D983115:D983138 D3:D98" xr:uid="{00000000-0002-0000-0600-000002000000}">
      <formula1>Component</formula1>
    </dataValidation>
    <dataValidation type="list" allowBlank="1" showInputMessage="1" showErrorMessage="1" sqref="F65587:F65609 F131123:F131145 F196659:F196681 F262195:F262217 F327731:F327753 F393267:F393289 F458803:F458825 F524339:F524361 F589875:F589897 F655411:F655433 F720947:F720969 F786483:F786505 F852019:F852041 F917555:F917577 F983091:F983113 F65561:F65585 F131097:F131121 F196633:F196657 F262169:F262193 F327705:F327729 F393241:F393265 F458777:F458801 F524313:F524337 F589849:F589873 F655385:F655409 F720921:F720945 F786457:F786481 F851993:F852017 F917529:F917553 F983065:F983089 F65546:F65559 F131082:F131095 F196618:F196631 F262154:F262167 F327690:F327703 F393226:F393239 F458762:F458775 F524298:F524311 F589834:F589847 F655370:F655383 F720906:F720919 F786442:F786455 F851978:F851991 F917514:F917527 F983050:F983063 F65533:F65544 F131069:F131080 F196605:F196616 F262141:F262152 F327677:F327688 F393213:F393224 F458749:F458760 F524285:F524296 F589821:F589832 F655357:F655368 F720893:F720904 F786429:F786440 F851965:F851976 F917501:F917512 F983037:F983048 F65611:F65634 F131147:F131170 F196683:F196706 F262219:F262242 F327755:F327778 F393291:F393314 F458827:F458850 F524363:F524386 F589899:F589922 F655435:F655458 F720971:F720994 F786507:F786530 F852043:F852066 F917579:F917602 F983115:F983138 F3:F98" xr:uid="{00000000-0002-0000-0600-000003000000}">
      <formula1>Sub_Component</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P67"/>
  <sheetViews>
    <sheetView topLeftCell="A25" workbookViewId="0">
      <selection activeCell="G52" sqref="G52"/>
    </sheetView>
  </sheetViews>
  <sheetFormatPr defaultRowHeight="12" x14ac:dyDescent="0.2"/>
  <cols>
    <col min="2" max="3" width="9.5" style="70" hidden="1" customWidth="1"/>
    <col min="4" max="4" width="5.33203125" style="70" hidden="1" customWidth="1"/>
    <col min="5" max="5" width="5.83203125" style="70" bestFit="1" customWidth="1"/>
    <col min="6" max="6" width="3.33203125" style="84" customWidth="1"/>
    <col min="7" max="7" width="50" style="94" customWidth="1"/>
    <col min="8" max="8" width="3.33203125" style="55" customWidth="1"/>
    <col min="9" max="9" width="50" style="94" customWidth="1"/>
    <col min="10" max="10" width="5" style="54" customWidth="1"/>
    <col min="11" max="13" width="0" hidden="1" customWidth="1"/>
    <col min="15" max="15" width="12.33203125" customWidth="1"/>
  </cols>
  <sheetData>
    <row r="1" spans="2:13" ht="12.75" thickBot="1" x14ac:dyDescent="0.25"/>
    <row r="2" spans="2:13" ht="26.25" customHeight="1" thickBot="1" x14ac:dyDescent="0.25">
      <c r="E2" s="108"/>
      <c r="F2" s="109"/>
      <c r="G2" s="109" t="s">
        <v>759</v>
      </c>
      <c r="H2" s="109"/>
      <c r="I2" s="110"/>
    </row>
    <row r="3" spans="2:13" ht="12.75" thickBot="1" x14ac:dyDescent="0.25"/>
    <row r="4" spans="2:13" s="54" customFormat="1" ht="22.5" customHeight="1" thickBot="1" x14ac:dyDescent="0.3">
      <c r="B4" s="70"/>
      <c r="C4" s="70"/>
      <c r="D4" s="70"/>
      <c r="E4" s="71">
        <v>1</v>
      </c>
      <c r="F4" s="85"/>
      <c r="G4" s="100" t="s">
        <v>726</v>
      </c>
      <c r="H4" s="69"/>
      <c r="I4" s="95"/>
      <c r="K4" t="s">
        <v>757</v>
      </c>
      <c r="L4" t="s">
        <v>685</v>
      </c>
      <c r="M4" t="s">
        <v>703</v>
      </c>
    </row>
    <row r="5" spans="2:13" s="54" customFormat="1" ht="18.75" customHeight="1" thickBot="1" x14ac:dyDescent="0.25">
      <c r="B5" s="70"/>
      <c r="C5" s="70"/>
      <c r="D5" s="70"/>
      <c r="E5" s="72"/>
      <c r="F5" s="86"/>
      <c r="G5" s="56" t="s">
        <v>685</v>
      </c>
      <c r="H5" s="59"/>
      <c r="I5" s="58" t="s">
        <v>701</v>
      </c>
      <c r="K5">
        <v>1</v>
      </c>
      <c r="L5">
        <v>1</v>
      </c>
      <c r="M5">
        <v>1</v>
      </c>
    </row>
    <row r="6" spans="2:13" s="54" customFormat="1" ht="42.75" x14ac:dyDescent="0.2">
      <c r="B6" s="70">
        <v>1</v>
      </c>
      <c r="C6" s="70">
        <v>1</v>
      </c>
      <c r="D6" s="70">
        <v>1</v>
      </c>
      <c r="E6" s="70"/>
      <c r="F6" s="87">
        <v>1</v>
      </c>
      <c r="G6" s="73" t="s">
        <v>687</v>
      </c>
      <c r="H6" s="57">
        <v>1</v>
      </c>
      <c r="I6" s="60" t="s">
        <v>688</v>
      </c>
      <c r="K6">
        <v>2</v>
      </c>
      <c r="L6">
        <v>2</v>
      </c>
      <c r="M6">
        <v>2</v>
      </c>
    </row>
    <row r="7" spans="2:13" s="54" customFormat="1" ht="29.25" thickBot="1" x14ac:dyDescent="0.25">
      <c r="B7" s="70">
        <v>1</v>
      </c>
      <c r="C7" s="70">
        <v>1</v>
      </c>
      <c r="D7" s="70">
        <v>2</v>
      </c>
      <c r="E7" s="70"/>
      <c r="F7" s="88"/>
      <c r="G7" s="74"/>
      <c r="H7" s="63">
        <v>2</v>
      </c>
      <c r="I7" s="64" t="s">
        <v>689</v>
      </c>
      <c r="K7">
        <v>3</v>
      </c>
      <c r="L7">
        <v>3</v>
      </c>
      <c r="M7">
        <v>3</v>
      </c>
    </row>
    <row r="8" spans="2:13" s="54" customFormat="1" ht="28.5" x14ac:dyDescent="0.2">
      <c r="B8" s="89">
        <v>1</v>
      </c>
      <c r="C8" s="89">
        <v>2</v>
      </c>
      <c r="D8" s="89">
        <v>1</v>
      </c>
      <c r="E8" s="70"/>
      <c r="F8" s="87">
        <v>2</v>
      </c>
      <c r="G8" s="75" t="s">
        <v>690</v>
      </c>
      <c r="H8" s="57">
        <v>1</v>
      </c>
      <c r="I8" s="60" t="s">
        <v>691</v>
      </c>
      <c r="K8" s="54">
        <v>4</v>
      </c>
      <c r="L8" s="54">
        <v>4</v>
      </c>
      <c r="M8" s="54">
        <v>4</v>
      </c>
    </row>
    <row r="9" spans="2:13" s="54" customFormat="1" ht="14.25" x14ac:dyDescent="0.2">
      <c r="B9" s="89">
        <v>1</v>
      </c>
      <c r="C9" s="89">
        <v>2</v>
      </c>
      <c r="D9" s="89">
        <v>2</v>
      </c>
      <c r="E9" s="70"/>
      <c r="F9" s="90"/>
      <c r="G9" s="101"/>
      <c r="H9" s="61">
        <v>2</v>
      </c>
      <c r="I9" s="62" t="s">
        <v>692</v>
      </c>
      <c r="K9" s="54">
        <v>5</v>
      </c>
      <c r="L9" s="54">
        <v>5</v>
      </c>
    </row>
    <row r="10" spans="2:13" s="54" customFormat="1" ht="29.25" thickBot="1" x14ac:dyDescent="0.25">
      <c r="B10" s="89">
        <v>1</v>
      </c>
      <c r="C10" s="89">
        <v>2</v>
      </c>
      <c r="D10" s="89">
        <v>3</v>
      </c>
      <c r="E10" s="70"/>
      <c r="F10" s="91"/>
      <c r="G10" s="102"/>
      <c r="H10" s="63">
        <v>3</v>
      </c>
      <c r="I10" s="64" t="s">
        <v>693</v>
      </c>
      <c r="K10" s="54">
        <v>6</v>
      </c>
    </row>
    <row r="11" spans="2:13" s="54" customFormat="1" ht="28.5" x14ac:dyDescent="0.2">
      <c r="B11" s="89">
        <v>1</v>
      </c>
      <c r="C11" s="89">
        <v>3</v>
      </c>
      <c r="D11" s="89">
        <v>1</v>
      </c>
      <c r="E11" s="70"/>
      <c r="F11" s="87">
        <v>3</v>
      </c>
      <c r="G11" s="75" t="s">
        <v>694</v>
      </c>
      <c r="H11" s="57">
        <v>1</v>
      </c>
      <c r="I11" s="60" t="s">
        <v>695</v>
      </c>
    </row>
    <row r="12" spans="2:13" s="54" customFormat="1" ht="29.25" thickBot="1" x14ac:dyDescent="0.25">
      <c r="B12" s="89">
        <v>1</v>
      </c>
      <c r="C12" s="89">
        <v>3</v>
      </c>
      <c r="D12" s="89">
        <v>2</v>
      </c>
      <c r="E12" s="70"/>
      <c r="F12" s="92"/>
      <c r="G12" s="76"/>
      <c r="H12" s="68">
        <v>2</v>
      </c>
      <c r="I12" s="64" t="s">
        <v>696</v>
      </c>
    </row>
    <row r="13" spans="2:13" s="54" customFormat="1" ht="28.5" x14ac:dyDescent="0.2">
      <c r="B13" s="89">
        <v>1</v>
      </c>
      <c r="C13" s="89">
        <v>4</v>
      </c>
      <c r="D13" s="89">
        <v>1</v>
      </c>
      <c r="E13" s="70"/>
      <c r="F13" s="87">
        <v>4</v>
      </c>
      <c r="G13" s="75" t="s">
        <v>697</v>
      </c>
      <c r="H13" s="67">
        <v>1</v>
      </c>
      <c r="I13" s="60" t="s">
        <v>698</v>
      </c>
    </row>
    <row r="14" spans="2:13" s="54" customFormat="1" ht="29.25" thickBot="1" x14ac:dyDescent="0.25">
      <c r="B14" s="89">
        <v>1</v>
      </c>
      <c r="C14" s="89">
        <v>4</v>
      </c>
      <c r="D14" s="89">
        <v>2</v>
      </c>
      <c r="E14" s="70"/>
      <c r="F14" s="92"/>
      <c r="G14" s="76"/>
      <c r="H14" s="68">
        <v>2</v>
      </c>
      <c r="I14" s="64" t="s">
        <v>699</v>
      </c>
    </row>
    <row r="15" spans="2:13" s="54" customFormat="1" ht="15.75" thickBot="1" x14ac:dyDescent="0.25">
      <c r="B15" s="89">
        <v>1</v>
      </c>
      <c r="C15" s="89">
        <v>5</v>
      </c>
      <c r="D15" s="89"/>
      <c r="E15" s="70"/>
      <c r="F15" s="93">
        <v>5</v>
      </c>
      <c r="G15" s="77" t="s">
        <v>700</v>
      </c>
      <c r="H15" s="68"/>
      <c r="I15" s="64"/>
    </row>
    <row r="16" spans="2:13" thickBot="1" x14ac:dyDescent="0.25">
      <c r="H16" s="54"/>
    </row>
    <row r="17" spans="2:9" ht="15.75" thickBot="1" x14ac:dyDescent="0.3">
      <c r="E17" s="71">
        <v>2</v>
      </c>
      <c r="F17" s="85"/>
      <c r="G17" s="103" t="s">
        <v>705</v>
      </c>
      <c r="H17" s="69"/>
      <c r="I17" s="95"/>
    </row>
    <row r="18" spans="2:9" ht="13.5" thickBot="1" x14ac:dyDescent="0.25">
      <c r="E18" s="72"/>
      <c r="F18" s="86"/>
      <c r="G18" s="104" t="s">
        <v>685</v>
      </c>
      <c r="H18" s="59"/>
      <c r="I18" s="96" t="s">
        <v>701</v>
      </c>
    </row>
    <row r="19" spans="2:9" ht="28.5" x14ac:dyDescent="0.2">
      <c r="B19" s="70">
        <v>2</v>
      </c>
      <c r="C19" s="70">
        <v>1</v>
      </c>
      <c r="D19" s="70">
        <v>1</v>
      </c>
      <c r="F19" s="87">
        <v>1</v>
      </c>
      <c r="G19" s="73" t="s">
        <v>706</v>
      </c>
      <c r="H19" s="57">
        <v>1</v>
      </c>
      <c r="I19" s="60" t="s">
        <v>707</v>
      </c>
    </row>
    <row r="20" spans="2:9" ht="29.25" thickBot="1" x14ac:dyDescent="0.25">
      <c r="B20" s="70">
        <v>2</v>
      </c>
      <c r="C20" s="70">
        <v>1</v>
      </c>
      <c r="D20" s="70">
        <v>2</v>
      </c>
      <c r="F20" s="88"/>
      <c r="G20" s="74"/>
      <c r="H20" s="63">
        <v>2</v>
      </c>
      <c r="I20" s="64" t="s">
        <v>708</v>
      </c>
    </row>
    <row r="21" spans="2:9" ht="29.25" thickBot="1" x14ac:dyDescent="0.25">
      <c r="B21" s="70">
        <v>2</v>
      </c>
      <c r="C21" s="70">
        <v>1</v>
      </c>
      <c r="D21" s="70">
        <v>3</v>
      </c>
      <c r="F21" s="88"/>
      <c r="G21" s="74"/>
      <c r="H21" s="63">
        <v>3</v>
      </c>
      <c r="I21" s="64" t="s">
        <v>709</v>
      </c>
    </row>
    <row r="22" spans="2:9" ht="15" x14ac:dyDescent="0.2">
      <c r="B22" s="70">
        <v>2</v>
      </c>
      <c r="C22" s="70">
        <v>2</v>
      </c>
      <c r="D22" s="70">
        <v>1</v>
      </c>
      <c r="F22" s="87">
        <v>2</v>
      </c>
      <c r="G22" s="75" t="s">
        <v>710</v>
      </c>
      <c r="H22" s="57">
        <v>1</v>
      </c>
      <c r="I22" s="60" t="s">
        <v>711</v>
      </c>
    </row>
    <row r="23" spans="2:9" ht="15" thickBot="1" x14ac:dyDescent="0.25">
      <c r="B23" s="70">
        <v>2</v>
      </c>
      <c r="C23" s="70">
        <v>2</v>
      </c>
      <c r="D23" s="70">
        <v>2</v>
      </c>
      <c r="F23" s="90"/>
      <c r="G23" s="101"/>
      <c r="H23" s="61">
        <v>2</v>
      </c>
      <c r="I23" s="62" t="s">
        <v>712</v>
      </c>
    </row>
    <row r="24" spans="2:9" ht="15" x14ac:dyDescent="0.2">
      <c r="B24" s="70">
        <v>2</v>
      </c>
      <c r="C24" s="70">
        <v>3</v>
      </c>
      <c r="D24" s="70">
        <v>1</v>
      </c>
      <c r="F24" s="87">
        <v>3</v>
      </c>
      <c r="G24" s="73" t="s">
        <v>713</v>
      </c>
      <c r="H24" s="57">
        <v>1</v>
      </c>
      <c r="I24" s="60" t="s">
        <v>714</v>
      </c>
    </row>
    <row r="25" spans="2:9" ht="15" x14ac:dyDescent="0.2">
      <c r="B25" s="70">
        <v>2</v>
      </c>
      <c r="C25" s="70">
        <v>3</v>
      </c>
      <c r="D25" s="70">
        <v>2</v>
      </c>
      <c r="F25" s="88"/>
      <c r="G25" s="74"/>
      <c r="H25" s="61">
        <v>2</v>
      </c>
      <c r="I25" s="62" t="s">
        <v>715</v>
      </c>
    </row>
    <row r="26" spans="2:9" ht="15" x14ac:dyDescent="0.2">
      <c r="B26" s="70">
        <v>2</v>
      </c>
      <c r="C26" s="70">
        <v>3</v>
      </c>
      <c r="D26" s="70">
        <v>3</v>
      </c>
      <c r="F26" s="88"/>
      <c r="G26" s="74"/>
      <c r="H26" s="78">
        <v>3</v>
      </c>
      <c r="I26" s="79" t="s">
        <v>716</v>
      </c>
    </row>
    <row r="27" spans="2:9" ht="15" thickBot="1" x14ac:dyDescent="0.25">
      <c r="B27" s="70">
        <v>2</v>
      </c>
      <c r="C27" s="70">
        <v>3</v>
      </c>
      <c r="D27" s="70">
        <v>4</v>
      </c>
      <c r="F27" s="92"/>
      <c r="G27" s="80"/>
      <c r="H27" s="68">
        <v>4</v>
      </c>
      <c r="I27" s="64" t="s">
        <v>717</v>
      </c>
    </row>
    <row r="28" spans="2:9" ht="15" customHeight="1" x14ac:dyDescent="0.2">
      <c r="B28" s="70">
        <v>2</v>
      </c>
      <c r="C28" s="70">
        <v>4</v>
      </c>
      <c r="D28" s="70">
        <v>1</v>
      </c>
      <c r="F28" s="87">
        <v>4</v>
      </c>
      <c r="G28" s="75" t="s">
        <v>718</v>
      </c>
      <c r="H28" s="67">
        <v>1</v>
      </c>
      <c r="I28" s="60" t="s">
        <v>719</v>
      </c>
    </row>
    <row r="29" spans="2:9" ht="15" thickBot="1" x14ac:dyDescent="0.25">
      <c r="B29" s="70">
        <v>2</v>
      </c>
      <c r="C29" s="70">
        <v>4</v>
      </c>
      <c r="D29" s="70">
        <v>2</v>
      </c>
      <c r="F29" s="92"/>
      <c r="G29" s="76"/>
      <c r="H29" s="68">
        <v>2</v>
      </c>
      <c r="I29" s="64" t="s">
        <v>720</v>
      </c>
    </row>
    <row r="30" spans="2:9" ht="15" x14ac:dyDescent="0.2">
      <c r="B30" s="70">
        <v>2</v>
      </c>
      <c r="C30" s="70">
        <v>5</v>
      </c>
      <c r="D30" s="70">
        <v>1</v>
      </c>
      <c r="F30" s="87">
        <v>5</v>
      </c>
      <c r="G30" s="73" t="s">
        <v>721</v>
      </c>
      <c r="H30" s="67">
        <v>1</v>
      </c>
      <c r="I30" s="60" t="s">
        <v>722</v>
      </c>
    </row>
    <row r="31" spans="2:9" ht="15" x14ac:dyDescent="0.2">
      <c r="B31" s="70">
        <v>2</v>
      </c>
      <c r="C31" s="70">
        <v>5</v>
      </c>
      <c r="D31" s="70">
        <v>2</v>
      </c>
      <c r="F31" s="88"/>
      <c r="G31" s="74"/>
      <c r="H31" s="83">
        <v>2</v>
      </c>
      <c r="I31" s="62" t="s">
        <v>723</v>
      </c>
    </row>
    <row r="32" spans="2:9" ht="15" thickBot="1" x14ac:dyDescent="0.25">
      <c r="B32" s="70">
        <v>2</v>
      </c>
      <c r="C32" s="70">
        <v>5</v>
      </c>
      <c r="D32" s="70">
        <v>3</v>
      </c>
      <c r="F32" s="92"/>
      <c r="G32" s="80"/>
      <c r="H32" s="82">
        <v>3</v>
      </c>
      <c r="I32" s="81" t="s">
        <v>724</v>
      </c>
    </row>
    <row r="33" spans="2:16" ht="12.75" thickBot="1" x14ac:dyDescent="0.25"/>
    <row r="34" spans="2:16" ht="15.75" thickBot="1" x14ac:dyDescent="0.3">
      <c r="E34" s="71">
        <v>3</v>
      </c>
      <c r="F34" s="85"/>
      <c r="G34" s="100" t="s">
        <v>725</v>
      </c>
      <c r="H34" s="69"/>
      <c r="I34" s="95"/>
    </row>
    <row r="35" spans="2:16" ht="13.5" thickBot="1" x14ac:dyDescent="0.25">
      <c r="E35" s="72"/>
      <c r="F35" s="86"/>
      <c r="G35" s="104" t="s">
        <v>685</v>
      </c>
      <c r="H35" s="59"/>
      <c r="I35" s="96" t="s">
        <v>701</v>
      </c>
    </row>
    <row r="36" spans="2:16" ht="15.75" thickBot="1" x14ac:dyDescent="0.25">
      <c r="B36" s="70">
        <v>3</v>
      </c>
      <c r="C36" s="70">
        <v>1</v>
      </c>
      <c r="F36" s="87">
        <v>1</v>
      </c>
      <c r="G36" s="73" t="s">
        <v>727</v>
      </c>
      <c r="H36" s="57"/>
      <c r="I36" s="60"/>
    </row>
    <row r="37" spans="2:16" ht="15.75" thickBot="1" x14ac:dyDescent="0.25">
      <c r="B37" s="70">
        <v>3</v>
      </c>
      <c r="C37" s="70">
        <v>2</v>
      </c>
      <c r="F37" s="87">
        <v>2</v>
      </c>
      <c r="G37" s="75" t="s">
        <v>728</v>
      </c>
      <c r="H37" s="57"/>
      <c r="I37" s="60"/>
    </row>
    <row r="38" spans="2:16" ht="15.75" thickBot="1" x14ac:dyDescent="0.25">
      <c r="B38" s="70">
        <v>3</v>
      </c>
      <c r="C38" s="70">
        <v>3</v>
      </c>
      <c r="F38" s="87">
        <v>3</v>
      </c>
      <c r="G38" s="75" t="s">
        <v>729</v>
      </c>
      <c r="H38" s="57"/>
      <c r="I38" s="60"/>
    </row>
    <row r="39" spans="2:16" ht="29.25" thickBot="1" x14ac:dyDescent="0.25">
      <c r="B39" s="70">
        <v>3</v>
      </c>
      <c r="C39" s="70">
        <v>4</v>
      </c>
      <c r="F39" s="93">
        <v>4</v>
      </c>
      <c r="G39" s="77" t="s">
        <v>730</v>
      </c>
      <c r="H39" s="97"/>
      <c r="I39" s="98"/>
    </row>
    <row r="40" spans="2:16" ht="12.75" thickBot="1" x14ac:dyDescent="0.25"/>
    <row r="41" spans="2:16" ht="15.75" thickBot="1" x14ac:dyDescent="0.3">
      <c r="E41" s="71">
        <v>4</v>
      </c>
      <c r="F41" s="85"/>
      <c r="G41" s="100" t="s">
        <v>731</v>
      </c>
      <c r="H41" s="69"/>
      <c r="I41" s="95"/>
      <c r="P41" s="114"/>
    </row>
    <row r="42" spans="2:16" ht="13.5" thickBot="1" x14ac:dyDescent="0.25">
      <c r="E42" s="72"/>
      <c r="F42" s="86"/>
      <c r="G42" s="56" t="s">
        <v>685</v>
      </c>
      <c r="H42" s="59"/>
      <c r="I42" s="58" t="s">
        <v>701</v>
      </c>
      <c r="P42" t="s">
        <v>794</v>
      </c>
    </row>
    <row r="43" spans="2:16" ht="28.5" x14ac:dyDescent="0.2">
      <c r="B43" s="70">
        <v>4</v>
      </c>
      <c r="C43" s="70">
        <v>1</v>
      </c>
      <c r="F43" s="87">
        <v>1</v>
      </c>
      <c r="G43" s="73" t="s">
        <v>732</v>
      </c>
      <c r="H43" s="57">
        <v>1</v>
      </c>
      <c r="I43" s="60" t="s">
        <v>733</v>
      </c>
      <c r="O43" s="115"/>
    </row>
    <row r="44" spans="2:16" ht="29.25" thickBot="1" x14ac:dyDescent="0.25">
      <c r="B44" s="70">
        <v>4</v>
      </c>
      <c r="C44" s="70">
        <v>1</v>
      </c>
      <c r="F44" s="88"/>
      <c r="G44" s="74"/>
      <c r="H44" s="63">
        <v>2</v>
      </c>
      <c r="I44" s="64" t="s">
        <v>734</v>
      </c>
      <c r="O44" s="115" t="s">
        <v>794</v>
      </c>
    </row>
    <row r="45" spans="2:16" ht="29.25" thickBot="1" x14ac:dyDescent="0.25">
      <c r="B45" s="70">
        <v>4</v>
      </c>
      <c r="C45" s="70">
        <v>2</v>
      </c>
      <c r="F45" s="87">
        <v>2</v>
      </c>
      <c r="G45" s="75" t="s">
        <v>735</v>
      </c>
      <c r="H45" s="57"/>
      <c r="I45" s="60"/>
    </row>
    <row r="46" spans="2:16" ht="29.25" thickBot="1" x14ac:dyDescent="0.25">
      <c r="B46" s="70">
        <v>4</v>
      </c>
      <c r="C46" s="70">
        <v>3</v>
      </c>
      <c r="F46" s="87">
        <v>3</v>
      </c>
      <c r="G46" s="75" t="s">
        <v>736</v>
      </c>
      <c r="H46" s="57"/>
      <c r="I46" s="60"/>
    </row>
    <row r="47" spans="2:16" ht="15.75" thickBot="1" x14ac:dyDescent="0.25">
      <c r="B47" s="70">
        <v>4</v>
      </c>
      <c r="C47" s="70">
        <v>4</v>
      </c>
      <c r="F47" s="93">
        <v>4</v>
      </c>
      <c r="G47" s="77" t="s">
        <v>737</v>
      </c>
      <c r="H47" s="97"/>
      <c r="I47" s="98"/>
    </row>
    <row r="48" spans="2:16" ht="29.25" thickBot="1" x14ac:dyDescent="0.25">
      <c r="B48" s="70">
        <v>4</v>
      </c>
      <c r="C48" s="70">
        <v>5</v>
      </c>
      <c r="F48" s="93">
        <v>5</v>
      </c>
      <c r="G48" s="77" t="s">
        <v>738</v>
      </c>
      <c r="H48" s="99"/>
      <c r="I48" s="98"/>
    </row>
    <row r="49" spans="2:9" ht="12.75" thickBot="1" x14ac:dyDescent="0.25"/>
    <row r="50" spans="2:9" ht="15.75" thickBot="1" x14ac:dyDescent="0.3">
      <c r="E50" s="71">
        <v>5</v>
      </c>
      <c r="F50" s="85"/>
      <c r="G50" s="100" t="s">
        <v>739</v>
      </c>
      <c r="H50" s="69"/>
      <c r="I50" s="95"/>
    </row>
    <row r="51" spans="2:9" ht="13.5" thickBot="1" x14ac:dyDescent="0.25">
      <c r="E51" s="72"/>
      <c r="F51" s="86"/>
      <c r="G51" s="56" t="s">
        <v>685</v>
      </c>
      <c r="H51" s="59"/>
      <c r="I51" s="58" t="s">
        <v>701</v>
      </c>
    </row>
    <row r="52" spans="2:9" ht="28.5" x14ac:dyDescent="0.2">
      <c r="B52" s="70">
        <v>5</v>
      </c>
      <c r="C52" s="70">
        <v>1</v>
      </c>
      <c r="D52" s="70">
        <v>1</v>
      </c>
      <c r="F52" s="87">
        <v>1</v>
      </c>
      <c r="G52" s="73" t="s">
        <v>740</v>
      </c>
      <c r="H52" s="57">
        <v>1</v>
      </c>
      <c r="I52" s="60" t="s">
        <v>741</v>
      </c>
    </row>
    <row r="53" spans="2:9" ht="43.5" thickBot="1" x14ac:dyDescent="0.25">
      <c r="B53" s="70">
        <v>5</v>
      </c>
      <c r="C53" s="70">
        <v>1</v>
      </c>
      <c r="D53" s="70">
        <v>2</v>
      </c>
      <c r="F53" s="88"/>
      <c r="G53" s="74"/>
      <c r="H53" s="63">
        <v>2</v>
      </c>
      <c r="I53" s="64" t="s">
        <v>742</v>
      </c>
    </row>
    <row r="54" spans="2:9" ht="28.5" x14ac:dyDescent="0.2">
      <c r="B54" s="70">
        <v>5</v>
      </c>
      <c r="C54" s="70">
        <v>2</v>
      </c>
      <c r="D54" s="70">
        <v>1</v>
      </c>
      <c r="F54" s="87">
        <v>2</v>
      </c>
      <c r="G54" s="75" t="s">
        <v>743</v>
      </c>
      <c r="H54" s="57">
        <v>1</v>
      </c>
      <c r="I54" s="60" t="s">
        <v>744</v>
      </c>
    </row>
    <row r="55" spans="2:9" ht="28.5" x14ac:dyDescent="0.2">
      <c r="B55" s="70">
        <v>5</v>
      </c>
      <c r="C55" s="70">
        <v>2</v>
      </c>
      <c r="D55" s="70">
        <v>2</v>
      </c>
      <c r="F55" s="90"/>
      <c r="G55" s="101"/>
      <c r="H55" s="61">
        <v>2</v>
      </c>
      <c r="I55" s="62" t="s">
        <v>745</v>
      </c>
    </row>
    <row r="56" spans="2:9" ht="15" thickBot="1" x14ac:dyDescent="0.25">
      <c r="B56" s="70">
        <v>5</v>
      </c>
      <c r="C56" s="70">
        <v>2</v>
      </c>
      <c r="D56" s="70">
        <v>3</v>
      </c>
      <c r="F56" s="90"/>
      <c r="G56" s="101"/>
      <c r="H56" s="65">
        <v>3</v>
      </c>
      <c r="I56" s="66" t="s">
        <v>746</v>
      </c>
    </row>
    <row r="57" spans="2:9" ht="29.25" thickBot="1" x14ac:dyDescent="0.25">
      <c r="B57" s="70">
        <v>5</v>
      </c>
      <c r="C57" s="70">
        <v>3</v>
      </c>
      <c r="F57" s="93">
        <v>3</v>
      </c>
      <c r="G57" s="77" t="s">
        <v>748</v>
      </c>
      <c r="H57" s="99"/>
      <c r="I57" s="98"/>
    </row>
    <row r="58" spans="2:9" ht="29.25" thickBot="1" x14ac:dyDescent="0.25">
      <c r="B58" s="70">
        <v>5</v>
      </c>
      <c r="C58" s="70">
        <v>4</v>
      </c>
      <c r="F58" s="93">
        <v>4</v>
      </c>
      <c r="G58" s="77" t="s">
        <v>747</v>
      </c>
      <c r="H58" s="99"/>
      <c r="I58" s="98"/>
    </row>
    <row r="59" spans="2:9" ht="12.75" thickBot="1" x14ac:dyDescent="0.25"/>
    <row r="60" spans="2:9" ht="15.75" thickBot="1" x14ac:dyDescent="0.3">
      <c r="E60" s="71">
        <v>6</v>
      </c>
      <c r="F60" s="85"/>
      <c r="G60" s="100" t="s">
        <v>749</v>
      </c>
      <c r="H60" s="69"/>
      <c r="I60" s="95"/>
    </row>
    <row r="61" spans="2:9" ht="13.5" thickBot="1" x14ac:dyDescent="0.25">
      <c r="B61" s="70">
        <v>6</v>
      </c>
      <c r="E61" s="72"/>
      <c r="F61" s="86"/>
      <c r="G61" s="56" t="s">
        <v>685</v>
      </c>
      <c r="H61" s="59"/>
      <c r="I61" s="58" t="s">
        <v>701</v>
      </c>
    </row>
    <row r="62" spans="2:9" ht="15.75" thickBot="1" x14ac:dyDescent="0.25">
      <c r="B62" s="70">
        <v>6</v>
      </c>
      <c r="C62" s="70">
        <v>1</v>
      </c>
      <c r="F62" s="87">
        <v>1</v>
      </c>
      <c r="G62" s="73" t="s">
        <v>750</v>
      </c>
      <c r="H62" s="57"/>
      <c r="I62" s="60"/>
    </row>
    <row r="63" spans="2:9" ht="15.75" thickBot="1" x14ac:dyDescent="0.25">
      <c r="B63" s="70">
        <v>6</v>
      </c>
      <c r="C63" s="70">
        <v>2</v>
      </c>
      <c r="F63" s="87">
        <v>2</v>
      </c>
      <c r="G63" s="75" t="s">
        <v>751</v>
      </c>
      <c r="H63" s="57"/>
      <c r="I63" s="60"/>
    </row>
    <row r="64" spans="2:9" ht="15.75" thickBot="1" x14ac:dyDescent="0.25">
      <c r="B64" s="70">
        <v>6</v>
      </c>
      <c r="C64" s="70">
        <v>3</v>
      </c>
      <c r="F64" s="87">
        <v>3</v>
      </c>
      <c r="G64" s="75" t="s">
        <v>752</v>
      </c>
      <c r="H64" s="57"/>
      <c r="I64" s="60"/>
    </row>
    <row r="65" spans="2:9" ht="29.25" thickBot="1" x14ac:dyDescent="0.25">
      <c r="B65" s="70">
        <v>6</v>
      </c>
      <c r="C65" s="70">
        <v>4</v>
      </c>
      <c r="F65" s="93">
        <v>4</v>
      </c>
      <c r="G65" s="77" t="s">
        <v>753</v>
      </c>
      <c r="H65" s="97"/>
      <c r="I65" s="98"/>
    </row>
    <row r="66" spans="2:9" ht="28.5" x14ac:dyDescent="0.2">
      <c r="B66" s="70">
        <v>6</v>
      </c>
      <c r="C66" s="70">
        <v>5</v>
      </c>
      <c r="D66" s="70">
        <v>1</v>
      </c>
      <c r="F66" s="87">
        <v>5</v>
      </c>
      <c r="G66" s="75" t="s">
        <v>754</v>
      </c>
      <c r="H66" s="105">
        <v>1</v>
      </c>
      <c r="I66" s="106" t="s">
        <v>755</v>
      </c>
    </row>
    <row r="67" spans="2:9" ht="15.75" thickBot="1" x14ac:dyDescent="0.25">
      <c r="B67" s="70">
        <v>6</v>
      </c>
      <c r="C67" s="70">
        <v>5</v>
      </c>
      <c r="D67" s="70">
        <v>2</v>
      </c>
      <c r="F67" s="107"/>
      <c r="G67" s="76"/>
      <c r="H67" s="82">
        <v>2</v>
      </c>
      <c r="I67" s="81" t="s">
        <v>756</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61"/>
  <sheetViews>
    <sheetView showGridLines="0" zoomScale="90" zoomScaleNormal="90" workbookViewId="0">
      <pane ySplit="1" topLeftCell="A55" activePane="bottomLeft" state="frozen"/>
      <selection pane="bottomLeft" activeCell="D62" sqref="D62"/>
    </sheetView>
  </sheetViews>
  <sheetFormatPr defaultRowHeight="12" x14ac:dyDescent="0.2"/>
  <cols>
    <col min="1" max="1" width="13.5" style="10" customWidth="1"/>
    <col min="2" max="2" width="48.5" style="10" customWidth="1"/>
    <col min="3" max="8" width="14.1640625" style="11" customWidth="1"/>
    <col min="9" max="9" width="3.1640625" style="2" customWidth="1"/>
    <col min="10" max="10" width="14.33203125" style="14" customWidth="1"/>
    <col min="11" max="11" width="16.6640625" style="9" customWidth="1"/>
    <col min="12" max="12" width="18.33203125" style="9" customWidth="1"/>
    <col min="13" max="14" width="16.6640625" style="9" customWidth="1"/>
    <col min="15" max="17" width="9.33203125" style="2"/>
    <col min="18" max="18" width="9.33203125" style="2" customWidth="1"/>
    <col min="19" max="16384" width="9.33203125" style="2"/>
  </cols>
  <sheetData>
    <row r="1" spans="1:8" ht="54.75" customHeight="1" thickBot="1" x14ac:dyDescent="0.25">
      <c r="A1" s="49" t="s">
        <v>632</v>
      </c>
      <c r="B1" s="42" t="s">
        <v>323</v>
      </c>
      <c r="C1" s="33" t="s">
        <v>606</v>
      </c>
      <c r="D1" s="34" t="s">
        <v>321</v>
      </c>
      <c r="E1" s="34" t="s">
        <v>324</v>
      </c>
      <c r="F1" s="34" t="s">
        <v>325</v>
      </c>
      <c r="G1" s="34" t="s">
        <v>326</v>
      </c>
      <c r="H1" s="35" t="s">
        <v>327</v>
      </c>
    </row>
    <row r="2" spans="1:8" ht="22.5" customHeight="1" thickBot="1" x14ac:dyDescent="0.25">
      <c r="A2" s="47">
        <v>1</v>
      </c>
      <c r="B2" s="326" t="s">
        <v>322</v>
      </c>
      <c r="C2" s="327"/>
      <c r="D2" s="327"/>
      <c r="E2" s="327"/>
      <c r="F2" s="327"/>
      <c r="G2" s="327"/>
      <c r="H2" s="328"/>
    </row>
    <row r="3" spans="1:8" ht="26.25" customHeight="1" x14ac:dyDescent="0.2">
      <c r="A3" s="43">
        <v>1.1000000000000001</v>
      </c>
      <c r="B3" s="30" t="s">
        <v>328</v>
      </c>
      <c r="C3" s="22" t="s">
        <v>330</v>
      </c>
      <c r="D3" s="22">
        <v>25</v>
      </c>
      <c r="E3" s="22">
        <v>25</v>
      </c>
      <c r="F3" s="22">
        <v>25</v>
      </c>
      <c r="G3" s="22">
        <v>25</v>
      </c>
      <c r="H3" s="24">
        <v>25</v>
      </c>
    </row>
    <row r="4" spans="1:8" ht="26.25" customHeight="1" x14ac:dyDescent="0.2">
      <c r="A4" s="44">
        <v>1.2</v>
      </c>
      <c r="B4" s="31" t="s">
        <v>329</v>
      </c>
      <c r="C4" s="7" t="s">
        <v>332</v>
      </c>
      <c r="D4" s="7">
        <v>100</v>
      </c>
      <c r="E4" s="7">
        <v>100</v>
      </c>
      <c r="F4" s="7">
        <v>100</v>
      </c>
      <c r="G4" s="7">
        <v>100</v>
      </c>
      <c r="H4" s="26">
        <v>100</v>
      </c>
    </row>
    <row r="5" spans="1:8" ht="26.25" customHeight="1" x14ac:dyDescent="0.2">
      <c r="A5" s="44">
        <v>1.3</v>
      </c>
      <c r="B5" s="31" t="s">
        <v>334</v>
      </c>
      <c r="C5" s="7">
        <v>0</v>
      </c>
      <c r="D5" s="7">
        <v>10</v>
      </c>
      <c r="E5" s="7">
        <v>20</v>
      </c>
      <c r="F5" s="7">
        <v>30</v>
      </c>
      <c r="G5" s="7">
        <v>40</v>
      </c>
      <c r="H5" s="26">
        <v>50</v>
      </c>
    </row>
    <row r="6" spans="1:8" ht="37.5" customHeight="1" thickBot="1" x14ac:dyDescent="0.25">
      <c r="A6" s="45">
        <v>1.4</v>
      </c>
      <c r="B6" s="32" t="s">
        <v>331</v>
      </c>
      <c r="C6" s="28" t="s">
        <v>332</v>
      </c>
      <c r="D6" s="28">
        <v>100</v>
      </c>
      <c r="E6" s="28">
        <v>100</v>
      </c>
      <c r="F6" s="28">
        <v>100</v>
      </c>
      <c r="G6" s="28">
        <v>100</v>
      </c>
      <c r="H6" s="29">
        <v>100</v>
      </c>
    </row>
    <row r="7" spans="1:8" ht="22.5" customHeight="1" thickBot="1" x14ac:dyDescent="0.25">
      <c r="A7" s="47">
        <v>2</v>
      </c>
      <c r="B7" s="326" t="s">
        <v>333</v>
      </c>
      <c r="C7" s="327"/>
      <c r="D7" s="327"/>
      <c r="E7" s="327"/>
      <c r="F7" s="327"/>
      <c r="G7" s="327"/>
      <c r="H7" s="328"/>
    </row>
    <row r="8" spans="1:8" ht="18.75" customHeight="1" x14ac:dyDescent="0.2">
      <c r="A8" s="43">
        <v>2.1</v>
      </c>
      <c r="B8" s="21" t="s">
        <v>335</v>
      </c>
      <c r="C8" s="22" t="s">
        <v>348</v>
      </c>
      <c r="D8" s="22" t="s">
        <v>359</v>
      </c>
      <c r="E8" s="22" t="s">
        <v>370</v>
      </c>
      <c r="F8" s="22" t="s">
        <v>380</v>
      </c>
      <c r="G8" s="22" t="s">
        <v>390</v>
      </c>
      <c r="H8" s="24" t="s">
        <v>400</v>
      </c>
    </row>
    <row r="9" spans="1:8" ht="18.75" customHeight="1" x14ac:dyDescent="0.2">
      <c r="A9" s="44">
        <v>2.2000000000000002</v>
      </c>
      <c r="B9" s="25" t="s">
        <v>336</v>
      </c>
      <c r="C9" s="7" t="s">
        <v>349</v>
      </c>
      <c r="D9" s="7" t="s">
        <v>360</v>
      </c>
      <c r="E9" s="7" t="s">
        <v>371</v>
      </c>
      <c r="F9" s="7" t="s">
        <v>371</v>
      </c>
      <c r="G9" s="7" t="s">
        <v>391</v>
      </c>
      <c r="H9" s="26" t="s">
        <v>401</v>
      </c>
    </row>
    <row r="10" spans="1:8" ht="18.75" customHeight="1" x14ac:dyDescent="0.2">
      <c r="A10" s="44">
        <v>2.2999999999999998</v>
      </c>
      <c r="B10" s="25" t="s">
        <v>337</v>
      </c>
      <c r="C10" s="7" t="s">
        <v>350</v>
      </c>
      <c r="D10" s="7" t="s">
        <v>361</v>
      </c>
      <c r="E10" s="7" t="s">
        <v>372</v>
      </c>
      <c r="F10" s="7" t="s">
        <v>381</v>
      </c>
      <c r="G10" s="7" t="s">
        <v>392</v>
      </c>
      <c r="H10" s="26" t="s">
        <v>402</v>
      </c>
    </row>
    <row r="11" spans="1:8" ht="18.75" customHeight="1" x14ac:dyDescent="0.2">
      <c r="A11" s="44">
        <v>2.4</v>
      </c>
      <c r="B11" s="25" t="s">
        <v>338</v>
      </c>
      <c r="C11" s="7" t="s">
        <v>351</v>
      </c>
      <c r="D11" s="7" t="s">
        <v>362</v>
      </c>
      <c r="E11" s="7" t="s">
        <v>373</v>
      </c>
      <c r="F11" s="7" t="s">
        <v>382</v>
      </c>
      <c r="G11" s="7" t="s">
        <v>393</v>
      </c>
      <c r="H11" s="26" t="s">
        <v>403</v>
      </c>
    </row>
    <row r="12" spans="1:8" ht="18.75" customHeight="1" x14ac:dyDescent="0.2">
      <c r="A12" s="44">
        <v>2.5</v>
      </c>
      <c r="B12" s="25" t="s">
        <v>339</v>
      </c>
      <c r="C12" s="7" t="s">
        <v>352</v>
      </c>
      <c r="D12" s="7" t="s">
        <v>363</v>
      </c>
      <c r="E12" s="7" t="s">
        <v>374</v>
      </c>
      <c r="F12" s="7" t="s">
        <v>383</v>
      </c>
      <c r="G12" s="7" t="s">
        <v>394</v>
      </c>
      <c r="H12" s="26" t="s">
        <v>404</v>
      </c>
    </row>
    <row r="13" spans="1:8" ht="18.75" customHeight="1" x14ac:dyDescent="0.2">
      <c r="A13" s="44">
        <v>2.6</v>
      </c>
      <c r="B13" s="25" t="s">
        <v>340</v>
      </c>
      <c r="C13" s="7" t="s">
        <v>353</v>
      </c>
      <c r="D13" s="7" t="s">
        <v>364</v>
      </c>
      <c r="E13" s="7" t="s">
        <v>375</v>
      </c>
      <c r="F13" s="7" t="s">
        <v>384</v>
      </c>
      <c r="G13" s="7" t="s">
        <v>395</v>
      </c>
      <c r="H13" s="26" t="s">
        <v>405</v>
      </c>
    </row>
    <row r="14" spans="1:8" ht="18.75" customHeight="1" x14ac:dyDescent="0.2">
      <c r="A14" s="44">
        <v>2.7</v>
      </c>
      <c r="B14" s="25" t="s">
        <v>341</v>
      </c>
      <c r="C14" s="7" t="s">
        <v>354</v>
      </c>
      <c r="D14" s="7" t="s">
        <v>365</v>
      </c>
      <c r="E14" s="7" t="s">
        <v>376</v>
      </c>
      <c r="F14" s="7" t="s">
        <v>385</v>
      </c>
      <c r="G14" s="7" t="s">
        <v>396</v>
      </c>
      <c r="H14" s="26" t="s">
        <v>407</v>
      </c>
    </row>
    <row r="15" spans="1:8" ht="18.75" customHeight="1" x14ac:dyDescent="0.2">
      <c r="A15" s="44">
        <v>2.8</v>
      </c>
      <c r="B15" s="25" t="s">
        <v>342</v>
      </c>
      <c r="C15" s="7" t="s">
        <v>355</v>
      </c>
      <c r="D15" s="7" t="s">
        <v>366</v>
      </c>
      <c r="E15" s="7" t="s">
        <v>377</v>
      </c>
      <c r="F15" s="7" t="s">
        <v>386</v>
      </c>
      <c r="G15" s="7" t="s">
        <v>397</v>
      </c>
      <c r="H15" s="26" t="s">
        <v>401</v>
      </c>
    </row>
    <row r="16" spans="1:8" ht="18.75" customHeight="1" x14ac:dyDescent="0.2">
      <c r="A16" s="44">
        <v>2.9</v>
      </c>
      <c r="B16" s="25" t="s">
        <v>343</v>
      </c>
      <c r="C16" s="7" t="s">
        <v>356</v>
      </c>
      <c r="D16" s="7" t="s">
        <v>367</v>
      </c>
      <c r="E16" s="7" t="s">
        <v>359</v>
      </c>
      <c r="F16" s="7" t="s">
        <v>387</v>
      </c>
      <c r="G16" s="7" t="s">
        <v>395</v>
      </c>
      <c r="H16" s="26" t="s">
        <v>408</v>
      </c>
    </row>
    <row r="17" spans="1:8" ht="18.75" customHeight="1" x14ac:dyDescent="0.2">
      <c r="A17" s="44" t="s">
        <v>633</v>
      </c>
      <c r="B17" s="25" t="s">
        <v>344</v>
      </c>
      <c r="C17" s="7" t="s">
        <v>357</v>
      </c>
      <c r="D17" s="7" t="s">
        <v>368</v>
      </c>
      <c r="E17" s="7" t="s">
        <v>378</v>
      </c>
      <c r="F17" s="7" t="s">
        <v>388</v>
      </c>
      <c r="G17" s="7" t="s">
        <v>398</v>
      </c>
      <c r="H17" s="26" t="s">
        <v>409</v>
      </c>
    </row>
    <row r="18" spans="1:8" ht="18.75" customHeight="1" x14ac:dyDescent="0.2">
      <c r="A18" s="44">
        <v>2.11</v>
      </c>
      <c r="B18" s="25" t="s">
        <v>345</v>
      </c>
      <c r="C18" s="7" t="s">
        <v>424</v>
      </c>
      <c r="D18" s="7" t="s">
        <v>425</v>
      </c>
      <c r="E18" s="7" t="s">
        <v>426</v>
      </c>
      <c r="F18" s="7" t="s">
        <v>427</v>
      </c>
      <c r="G18" s="7" t="s">
        <v>428</v>
      </c>
      <c r="H18" s="26" t="s">
        <v>429</v>
      </c>
    </row>
    <row r="19" spans="1:8" ht="18.75" customHeight="1" x14ac:dyDescent="0.2">
      <c r="A19" s="44" t="s">
        <v>634</v>
      </c>
      <c r="B19" s="25" t="s">
        <v>346</v>
      </c>
      <c r="C19" s="7" t="s">
        <v>430</v>
      </c>
      <c r="D19" s="7" t="s">
        <v>431</v>
      </c>
      <c r="E19" s="7" t="s">
        <v>432</v>
      </c>
      <c r="F19" s="7" t="s">
        <v>433</v>
      </c>
      <c r="G19" s="7" t="s">
        <v>434</v>
      </c>
      <c r="H19" s="26" t="s">
        <v>410</v>
      </c>
    </row>
    <row r="20" spans="1:8" ht="24.75" thickBot="1" x14ac:dyDescent="0.25">
      <c r="A20" s="45" t="s">
        <v>635</v>
      </c>
      <c r="B20" s="27" t="s">
        <v>347</v>
      </c>
      <c r="C20" s="28" t="s">
        <v>358</v>
      </c>
      <c r="D20" s="28" t="s">
        <v>369</v>
      </c>
      <c r="E20" s="28" t="s">
        <v>379</v>
      </c>
      <c r="F20" s="28" t="s">
        <v>389</v>
      </c>
      <c r="G20" s="28" t="s">
        <v>399</v>
      </c>
      <c r="H20" s="29" t="s">
        <v>403</v>
      </c>
    </row>
    <row r="21" spans="1:8" ht="22.5" customHeight="1" thickBot="1" x14ac:dyDescent="0.25">
      <c r="A21" s="47" t="s">
        <v>624</v>
      </c>
      <c r="B21" s="326" t="s">
        <v>411</v>
      </c>
      <c r="C21" s="327"/>
      <c r="D21" s="327"/>
      <c r="E21" s="327"/>
      <c r="F21" s="327"/>
      <c r="G21" s="327"/>
      <c r="H21" s="328"/>
    </row>
    <row r="22" spans="1:8" ht="18.75" customHeight="1" x14ac:dyDescent="0.2">
      <c r="A22" s="43" t="s">
        <v>636</v>
      </c>
      <c r="B22" s="21" t="s">
        <v>412</v>
      </c>
      <c r="C22" s="22" t="s">
        <v>419</v>
      </c>
      <c r="D22" s="22" t="s">
        <v>421</v>
      </c>
      <c r="E22" s="22" t="s">
        <v>442</v>
      </c>
      <c r="F22" s="22" t="s">
        <v>445</v>
      </c>
      <c r="G22" s="22" t="s">
        <v>450</v>
      </c>
      <c r="H22" s="24" t="s">
        <v>456</v>
      </c>
    </row>
    <row r="23" spans="1:8" ht="18.75" customHeight="1" x14ac:dyDescent="0.2">
      <c r="A23" s="44" t="s">
        <v>637</v>
      </c>
      <c r="B23" s="25" t="s">
        <v>413</v>
      </c>
      <c r="C23" s="7" t="s">
        <v>423</v>
      </c>
      <c r="D23" s="7" t="s">
        <v>437</v>
      </c>
      <c r="E23" s="7" t="s">
        <v>443</v>
      </c>
      <c r="F23" s="7" t="s">
        <v>438</v>
      </c>
      <c r="G23" s="7" t="s">
        <v>451</v>
      </c>
      <c r="H23" s="26" t="s">
        <v>457</v>
      </c>
    </row>
    <row r="24" spans="1:8" ht="18.75" customHeight="1" x14ac:dyDescent="0.2">
      <c r="A24" s="44" t="s">
        <v>638</v>
      </c>
      <c r="B24" s="25" t="s">
        <v>414</v>
      </c>
      <c r="C24" s="7" t="s">
        <v>435</v>
      </c>
      <c r="D24" s="7" t="s">
        <v>438</v>
      </c>
      <c r="E24" s="7" t="s">
        <v>439</v>
      </c>
      <c r="F24" s="7" t="s">
        <v>446</v>
      </c>
      <c r="G24" s="7" t="s">
        <v>452</v>
      </c>
      <c r="H24" s="26" t="s">
        <v>457</v>
      </c>
    </row>
    <row r="25" spans="1:8" ht="18.75" customHeight="1" x14ac:dyDescent="0.2">
      <c r="A25" s="44" t="s">
        <v>639</v>
      </c>
      <c r="B25" s="25" t="s">
        <v>415</v>
      </c>
      <c r="C25" s="7" t="s">
        <v>420</v>
      </c>
      <c r="D25" s="7" t="s">
        <v>395</v>
      </c>
      <c r="E25" s="7" t="s">
        <v>440</v>
      </c>
      <c r="F25" s="7" t="s">
        <v>447</v>
      </c>
      <c r="G25" s="7" t="s">
        <v>453</v>
      </c>
      <c r="H25" s="26" t="s">
        <v>458</v>
      </c>
    </row>
    <row r="26" spans="1:8" ht="18.75" customHeight="1" x14ac:dyDescent="0.2">
      <c r="A26" s="44" t="s">
        <v>640</v>
      </c>
      <c r="B26" s="25" t="s">
        <v>416</v>
      </c>
      <c r="C26" s="7" t="s">
        <v>409</v>
      </c>
      <c r="D26" s="7" t="s">
        <v>440</v>
      </c>
      <c r="E26" s="7" t="s">
        <v>387</v>
      </c>
      <c r="F26" s="7" t="s">
        <v>448</v>
      </c>
      <c r="G26" s="7" t="s">
        <v>454</v>
      </c>
      <c r="H26" s="26" t="s">
        <v>408</v>
      </c>
    </row>
    <row r="27" spans="1:8" ht="24" x14ac:dyDescent="0.2">
      <c r="A27" s="44" t="s">
        <v>641</v>
      </c>
      <c r="B27" s="25" t="s">
        <v>417</v>
      </c>
      <c r="C27" s="7" t="s">
        <v>436</v>
      </c>
      <c r="D27" s="7" t="s">
        <v>441</v>
      </c>
      <c r="E27" s="7" t="s">
        <v>444</v>
      </c>
      <c r="F27" s="7" t="s">
        <v>449</v>
      </c>
      <c r="G27" s="7" t="s">
        <v>455</v>
      </c>
      <c r="H27" s="26" t="s">
        <v>459</v>
      </c>
    </row>
    <row r="28" spans="1:8" ht="18.75" customHeight="1" thickBot="1" x14ac:dyDescent="0.25">
      <c r="A28" s="45" t="s">
        <v>642</v>
      </c>
      <c r="B28" s="27" t="s">
        <v>418</v>
      </c>
      <c r="C28" s="28" t="s">
        <v>332</v>
      </c>
      <c r="D28" s="28" t="s">
        <v>404</v>
      </c>
      <c r="E28" s="28" t="s">
        <v>404</v>
      </c>
      <c r="F28" s="28" t="s">
        <v>404</v>
      </c>
      <c r="G28" s="28" t="s">
        <v>404</v>
      </c>
      <c r="H28" s="29" t="s">
        <v>404</v>
      </c>
    </row>
    <row r="29" spans="1:8" ht="22.5" customHeight="1" thickBot="1" x14ac:dyDescent="0.25">
      <c r="A29" s="47" t="s">
        <v>526</v>
      </c>
      <c r="B29" s="326" t="s">
        <v>460</v>
      </c>
      <c r="C29" s="327"/>
      <c r="D29" s="327"/>
      <c r="E29" s="327"/>
      <c r="F29" s="327"/>
      <c r="G29" s="327"/>
      <c r="H29" s="328"/>
    </row>
    <row r="30" spans="1:8" ht="18.75" customHeight="1" x14ac:dyDescent="0.2">
      <c r="A30" s="43" t="s">
        <v>643</v>
      </c>
      <c r="B30" s="21" t="s">
        <v>461</v>
      </c>
      <c r="C30" s="22" t="s">
        <v>358</v>
      </c>
      <c r="D30" s="22" t="s">
        <v>358</v>
      </c>
      <c r="E30" s="22" t="s">
        <v>457</v>
      </c>
      <c r="F30" s="22" t="s">
        <v>456</v>
      </c>
      <c r="G30" s="22" t="s">
        <v>443</v>
      </c>
      <c r="H30" s="24" t="s">
        <v>506</v>
      </c>
    </row>
    <row r="31" spans="1:8" ht="18.75" customHeight="1" x14ac:dyDescent="0.2">
      <c r="A31" s="44" t="s">
        <v>644</v>
      </c>
      <c r="B31" s="25" t="s">
        <v>462</v>
      </c>
      <c r="C31" s="7" t="s">
        <v>470</v>
      </c>
      <c r="D31" s="7" t="s">
        <v>477</v>
      </c>
      <c r="E31" s="7" t="s">
        <v>484</v>
      </c>
      <c r="F31" s="7" t="s">
        <v>492</v>
      </c>
      <c r="G31" s="7" t="s">
        <v>499</v>
      </c>
      <c r="H31" s="26" t="s">
        <v>403</v>
      </c>
    </row>
    <row r="32" spans="1:8" ht="18.75" customHeight="1" x14ac:dyDescent="0.2">
      <c r="A32" s="44" t="s">
        <v>645</v>
      </c>
      <c r="B32" s="25" t="s">
        <v>463</v>
      </c>
      <c r="C32" s="7" t="s">
        <v>358</v>
      </c>
      <c r="D32" s="7" t="s">
        <v>437</v>
      </c>
      <c r="E32" s="7" t="s">
        <v>485</v>
      </c>
      <c r="F32" s="7" t="s">
        <v>493</v>
      </c>
      <c r="G32" s="7" t="s">
        <v>387</v>
      </c>
      <c r="H32" s="26" t="s">
        <v>458</v>
      </c>
    </row>
    <row r="33" spans="1:8" ht="24" x14ac:dyDescent="0.2">
      <c r="A33" s="44" t="s">
        <v>646</v>
      </c>
      <c r="B33" s="25" t="s">
        <v>464</v>
      </c>
      <c r="C33" s="7" t="s">
        <v>471</v>
      </c>
      <c r="D33" s="7" t="s">
        <v>478</v>
      </c>
      <c r="E33" s="7" t="s">
        <v>486</v>
      </c>
      <c r="F33" s="7" t="s">
        <v>494</v>
      </c>
      <c r="G33" s="7" t="s">
        <v>500</v>
      </c>
      <c r="H33" s="26" t="s">
        <v>474</v>
      </c>
    </row>
    <row r="34" spans="1:8" ht="24" x14ac:dyDescent="0.2">
      <c r="A34" s="44" t="s">
        <v>647</v>
      </c>
      <c r="B34" s="25" t="s">
        <v>465</v>
      </c>
      <c r="C34" s="7" t="s">
        <v>472</v>
      </c>
      <c r="D34" s="7" t="s">
        <v>479</v>
      </c>
      <c r="E34" s="7" t="s">
        <v>487</v>
      </c>
      <c r="F34" s="7" t="s">
        <v>495</v>
      </c>
      <c r="G34" s="7" t="s">
        <v>501</v>
      </c>
      <c r="H34" s="26" t="s">
        <v>474</v>
      </c>
    </row>
    <row r="35" spans="1:8" ht="36" x14ac:dyDescent="0.2">
      <c r="A35" s="44" t="s">
        <v>648</v>
      </c>
      <c r="B35" s="25" t="s">
        <v>466</v>
      </c>
      <c r="C35" s="7" t="s">
        <v>473</v>
      </c>
      <c r="D35" s="7" t="s">
        <v>480</v>
      </c>
      <c r="E35" s="7" t="s">
        <v>488</v>
      </c>
      <c r="F35" s="7" t="s">
        <v>496</v>
      </c>
      <c r="G35" s="7" t="s">
        <v>502</v>
      </c>
      <c r="H35" s="26" t="s">
        <v>507</v>
      </c>
    </row>
    <row r="36" spans="1:8" ht="18.75" customHeight="1" x14ac:dyDescent="0.2">
      <c r="A36" s="44" t="s">
        <v>649</v>
      </c>
      <c r="B36" s="25" t="s">
        <v>467</v>
      </c>
      <c r="C36" s="7" t="s">
        <v>474</v>
      </c>
      <c r="D36" s="7" t="s">
        <v>481</v>
      </c>
      <c r="E36" s="7" t="s">
        <v>489</v>
      </c>
      <c r="F36" s="7" t="s">
        <v>406</v>
      </c>
      <c r="G36" s="7" t="s">
        <v>503</v>
      </c>
      <c r="H36" s="26" t="s">
        <v>508</v>
      </c>
    </row>
    <row r="37" spans="1:8" ht="18.75" customHeight="1" x14ac:dyDescent="0.2">
      <c r="A37" s="44" t="s">
        <v>650</v>
      </c>
      <c r="B37" s="25" t="s">
        <v>468</v>
      </c>
      <c r="C37" s="7" t="s">
        <v>475</v>
      </c>
      <c r="D37" s="7" t="s">
        <v>482</v>
      </c>
      <c r="E37" s="7" t="s">
        <v>490</v>
      </c>
      <c r="F37" s="7" t="s">
        <v>497</v>
      </c>
      <c r="G37" s="7" t="s">
        <v>504</v>
      </c>
      <c r="H37" s="26" t="s">
        <v>509</v>
      </c>
    </row>
    <row r="38" spans="1:8" ht="24.75" thickBot="1" x14ac:dyDescent="0.25">
      <c r="A38" s="45" t="s">
        <v>651</v>
      </c>
      <c r="B38" s="27" t="s">
        <v>469</v>
      </c>
      <c r="C38" s="28" t="s">
        <v>476</v>
      </c>
      <c r="D38" s="28" t="s">
        <v>483</v>
      </c>
      <c r="E38" s="28" t="s">
        <v>491</v>
      </c>
      <c r="F38" s="28" t="s">
        <v>498</v>
      </c>
      <c r="G38" s="28" t="s">
        <v>505</v>
      </c>
      <c r="H38" s="29" t="s">
        <v>510</v>
      </c>
    </row>
    <row r="39" spans="1:8" ht="22.5" customHeight="1" thickBot="1" x14ac:dyDescent="0.25">
      <c r="A39" s="48" t="s">
        <v>623</v>
      </c>
      <c r="B39" s="326" t="s">
        <v>511</v>
      </c>
      <c r="C39" s="327"/>
      <c r="D39" s="327"/>
      <c r="E39" s="327"/>
      <c r="F39" s="327"/>
      <c r="G39" s="327"/>
      <c r="H39" s="328"/>
    </row>
    <row r="40" spans="1:8" ht="18.75" customHeight="1" x14ac:dyDescent="0.2">
      <c r="A40" s="43" t="s">
        <v>652</v>
      </c>
      <c r="B40" s="21" t="s">
        <v>512</v>
      </c>
      <c r="C40" s="22" t="s">
        <v>521</v>
      </c>
      <c r="D40" s="22" t="s">
        <v>529</v>
      </c>
      <c r="E40" s="22" t="s">
        <v>539</v>
      </c>
      <c r="F40" s="22" t="s">
        <v>543</v>
      </c>
      <c r="G40" s="22" t="s">
        <v>548</v>
      </c>
      <c r="H40" s="24" t="s">
        <v>555</v>
      </c>
    </row>
    <row r="41" spans="1:8" ht="18.75" customHeight="1" x14ac:dyDescent="0.2">
      <c r="A41" s="44" t="s">
        <v>653</v>
      </c>
      <c r="B41" s="25" t="s">
        <v>513</v>
      </c>
      <c r="C41" s="7" t="s">
        <v>522</v>
      </c>
      <c r="D41" s="7" t="s">
        <v>532</v>
      </c>
      <c r="E41" s="7" t="s">
        <v>521</v>
      </c>
      <c r="F41" s="7" t="s">
        <v>529</v>
      </c>
      <c r="G41" s="7" t="s">
        <v>543</v>
      </c>
      <c r="H41" s="26" t="s">
        <v>555</v>
      </c>
    </row>
    <row r="42" spans="1:8" ht="18.75" customHeight="1" x14ac:dyDescent="0.2">
      <c r="A42" s="44" t="s">
        <v>654</v>
      </c>
      <c r="B42" s="25" t="s">
        <v>514</v>
      </c>
      <c r="C42" s="7" t="s">
        <v>523</v>
      </c>
      <c r="D42" s="7" t="s">
        <v>533</v>
      </c>
      <c r="E42" s="7" t="s">
        <v>532</v>
      </c>
      <c r="F42" s="7" t="s">
        <v>529</v>
      </c>
      <c r="G42" s="7" t="s">
        <v>543</v>
      </c>
      <c r="H42" s="26" t="s">
        <v>555</v>
      </c>
    </row>
    <row r="43" spans="1:8" ht="24" x14ac:dyDescent="0.2">
      <c r="A43" s="44" t="s">
        <v>655</v>
      </c>
      <c r="B43" s="25" t="s">
        <v>515</v>
      </c>
      <c r="C43" s="7" t="s">
        <v>524</v>
      </c>
      <c r="D43" s="7" t="s">
        <v>534</v>
      </c>
      <c r="E43" s="7" t="s">
        <v>534</v>
      </c>
      <c r="F43" s="7" t="s">
        <v>534</v>
      </c>
      <c r="G43" s="7" t="s">
        <v>534</v>
      </c>
      <c r="H43" s="26" t="s">
        <v>534</v>
      </c>
    </row>
    <row r="44" spans="1:8" ht="18.75" customHeight="1" x14ac:dyDescent="0.2">
      <c r="A44" s="44" t="s">
        <v>656</v>
      </c>
      <c r="B44" s="25" t="s">
        <v>516</v>
      </c>
      <c r="C44" s="7" t="s">
        <v>525</v>
      </c>
      <c r="D44" s="7" t="s">
        <v>535</v>
      </c>
      <c r="E44" s="7" t="s">
        <v>479</v>
      </c>
      <c r="F44" s="7" t="s">
        <v>544</v>
      </c>
      <c r="G44" s="7" t="s">
        <v>551</v>
      </c>
      <c r="H44" s="26" t="s">
        <v>556</v>
      </c>
    </row>
    <row r="45" spans="1:8" ht="24" x14ac:dyDescent="0.2">
      <c r="A45" s="44" t="s">
        <v>657</v>
      </c>
      <c r="B45" s="25" t="s">
        <v>517</v>
      </c>
      <c r="C45" s="7" t="s">
        <v>501</v>
      </c>
      <c r="D45" s="7" t="s">
        <v>530</v>
      </c>
      <c r="E45" s="7" t="s">
        <v>540</v>
      </c>
      <c r="F45" s="7" t="s">
        <v>545</v>
      </c>
      <c r="G45" s="7" t="s">
        <v>552</v>
      </c>
      <c r="H45" s="26" t="s">
        <v>557</v>
      </c>
    </row>
    <row r="46" spans="1:8" ht="18.75" customHeight="1" x14ac:dyDescent="0.2">
      <c r="A46" s="44" t="s">
        <v>658</v>
      </c>
      <c r="B46" s="25" t="s">
        <v>518</v>
      </c>
      <c r="C46" s="7" t="s">
        <v>526</v>
      </c>
      <c r="D46" s="7" t="s">
        <v>536</v>
      </c>
      <c r="E46" s="7" t="s">
        <v>525</v>
      </c>
      <c r="F46" s="7" t="s">
        <v>546</v>
      </c>
      <c r="G46" s="7" t="s">
        <v>553</v>
      </c>
      <c r="H46" s="26" t="s">
        <v>558</v>
      </c>
    </row>
    <row r="47" spans="1:8" ht="18.75" customHeight="1" x14ac:dyDescent="0.2">
      <c r="A47" s="44" t="s">
        <v>659</v>
      </c>
      <c r="B47" s="25" t="s">
        <v>519</v>
      </c>
      <c r="C47" s="7" t="s">
        <v>527</v>
      </c>
      <c r="D47" s="7" t="s">
        <v>537</v>
      </c>
      <c r="E47" s="7" t="s">
        <v>541</v>
      </c>
      <c r="F47" s="7" t="s">
        <v>472</v>
      </c>
      <c r="G47" s="7" t="s">
        <v>486</v>
      </c>
      <c r="H47" s="26" t="s">
        <v>556</v>
      </c>
    </row>
    <row r="48" spans="1:8" ht="24.75" thickBot="1" x14ac:dyDescent="0.25">
      <c r="A48" s="45" t="s">
        <v>660</v>
      </c>
      <c r="B48" s="27" t="s">
        <v>520</v>
      </c>
      <c r="C48" s="28" t="s">
        <v>528</v>
      </c>
      <c r="D48" s="28" t="s">
        <v>538</v>
      </c>
      <c r="E48" s="28" t="s">
        <v>542</v>
      </c>
      <c r="F48" s="28" t="s">
        <v>547</v>
      </c>
      <c r="G48" s="28" t="s">
        <v>554</v>
      </c>
      <c r="H48" s="29" t="s">
        <v>559</v>
      </c>
    </row>
    <row r="49" spans="1:14" ht="22.5" customHeight="1" thickBot="1" x14ac:dyDescent="0.25">
      <c r="A49" s="46" t="s">
        <v>531</v>
      </c>
      <c r="B49" s="326" t="s">
        <v>560</v>
      </c>
      <c r="C49" s="327"/>
      <c r="D49" s="327"/>
      <c r="E49" s="327"/>
      <c r="F49" s="327"/>
      <c r="G49" s="327"/>
      <c r="H49" s="328"/>
      <c r="J49" s="323" t="s">
        <v>604</v>
      </c>
      <c r="K49" s="324"/>
      <c r="L49" s="324"/>
      <c r="M49" s="324"/>
      <c r="N49" s="325"/>
    </row>
    <row r="50" spans="1:14" ht="37.5" customHeight="1" thickBot="1" x14ac:dyDescent="0.25">
      <c r="A50" s="43" t="s">
        <v>661</v>
      </c>
      <c r="B50" s="21" t="s">
        <v>561</v>
      </c>
      <c r="C50" s="36" t="s">
        <v>631</v>
      </c>
      <c r="D50" s="23"/>
      <c r="E50" s="22" t="s">
        <v>562</v>
      </c>
      <c r="F50" s="23"/>
      <c r="G50" s="23"/>
      <c r="H50" s="24" t="s">
        <v>404</v>
      </c>
      <c r="J50" s="15" t="s">
        <v>605</v>
      </c>
      <c r="K50" s="12" t="s">
        <v>607</v>
      </c>
      <c r="L50" s="12" t="s">
        <v>608</v>
      </c>
      <c r="M50" s="12" t="s">
        <v>609</v>
      </c>
      <c r="N50" s="16" t="s">
        <v>610</v>
      </c>
    </row>
    <row r="51" spans="1:14" ht="37.5" customHeight="1" x14ac:dyDescent="0.2">
      <c r="A51" s="44" t="s">
        <v>662</v>
      </c>
      <c r="B51" s="25" t="s">
        <v>563</v>
      </c>
      <c r="C51" s="36" t="s">
        <v>631</v>
      </c>
      <c r="D51" s="13"/>
      <c r="E51" s="7" t="s">
        <v>581</v>
      </c>
      <c r="F51" s="13"/>
      <c r="G51" s="13"/>
      <c r="H51" s="26" t="s">
        <v>458</v>
      </c>
      <c r="J51" s="17" t="s">
        <v>611</v>
      </c>
      <c r="K51" s="37" t="s">
        <v>619</v>
      </c>
      <c r="L51" s="37" t="s">
        <v>620</v>
      </c>
      <c r="M51" s="37" t="s">
        <v>621</v>
      </c>
      <c r="N51" s="38" t="s">
        <v>622</v>
      </c>
    </row>
    <row r="52" spans="1:14" ht="37.5" customHeight="1" x14ac:dyDescent="0.2">
      <c r="A52" s="44" t="s">
        <v>663</v>
      </c>
      <c r="B52" s="25" t="s">
        <v>564</v>
      </c>
      <c r="C52" s="7" t="s">
        <v>574</v>
      </c>
      <c r="D52" s="13"/>
      <c r="E52" s="13"/>
      <c r="F52" s="13"/>
      <c r="G52" s="7" t="s">
        <v>458</v>
      </c>
      <c r="H52" s="18"/>
      <c r="J52" s="17" t="s">
        <v>612</v>
      </c>
      <c r="K52" s="8" t="s">
        <v>623</v>
      </c>
      <c r="L52" s="8" t="s">
        <v>559</v>
      </c>
      <c r="M52" s="8" t="s">
        <v>471</v>
      </c>
      <c r="N52" s="39" t="s">
        <v>501</v>
      </c>
    </row>
    <row r="53" spans="1:14" ht="37.5" customHeight="1" x14ac:dyDescent="0.2">
      <c r="A53" s="44" t="s">
        <v>664</v>
      </c>
      <c r="B53" s="25" t="s">
        <v>565</v>
      </c>
      <c r="C53" s="7" t="s">
        <v>575</v>
      </c>
      <c r="D53" s="7" t="s">
        <v>582</v>
      </c>
      <c r="E53" s="13"/>
      <c r="F53" s="13"/>
      <c r="G53" s="13"/>
      <c r="H53" s="26" t="s">
        <v>422</v>
      </c>
      <c r="J53" s="17" t="s">
        <v>613</v>
      </c>
      <c r="K53" s="8" t="s">
        <v>535</v>
      </c>
      <c r="L53" s="8" t="s">
        <v>626</v>
      </c>
      <c r="M53" s="8" t="s">
        <v>547</v>
      </c>
      <c r="N53" s="39" t="s">
        <v>627</v>
      </c>
    </row>
    <row r="54" spans="1:14" ht="37.5" customHeight="1" x14ac:dyDescent="0.2">
      <c r="A54" s="44" t="s">
        <v>665</v>
      </c>
      <c r="B54" s="25" t="s">
        <v>566</v>
      </c>
      <c r="C54" s="7" t="s">
        <v>576</v>
      </c>
      <c r="D54" s="7" t="s">
        <v>583</v>
      </c>
      <c r="E54" s="13"/>
      <c r="F54" s="13"/>
      <c r="G54" s="13"/>
      <c r="H54" s="26" t="s">
        <v>422</v>
      </c>
      <c r="J54" s="17" t="s">
        <v>614</v>
      </c>
      <c r="K54" s="8" t="s">
        <v>531</v>
      </c>
      <c r="L54" s="8" t="s">
        <v>471</v>
      </c>
      <c r="M54" s="8" t="s">
        <v>495</v>
      </c>
      <c r="N54" s="39" t="s">
        <v>628</v>
      </c>
    </row>
    <row r="55" spans="1:14" ht="37.5" customHeight="1" x14ac:dyDescent="0.2">
      <c r="A55" s="44" t="s">
        <v>666</v>
      </c>
      <c r="B55" s="25" t="s">
        <v>567</v>
      </c>
      <c r="C55" s="7" t="s">
        <v>577</v>
      </c>
      <c r="D55" s="13"/>
      <c r="E55" s="13"/>
      <c r="F55" s="7" t="s">
        <v>422</v>
      </c>
      <c r="G55" s="13"/>
      <c r="H55" s="18"/>
      <c r="J55" s="19" t="s">
        <v>615</v>
      </c>
      <c r="K55" s="8" t="s">
        <v>526</v>
      </c>
      <c r="L55" s="8" t="s">
        <v>527</v>
      </c>
      <c r="M55" s="8" t="s">
        <v>547</v>
      </c>
      <c r="N55" s="39" t="s">
        <v>629</v>
      </c>
    </row>
    <row r="56" spans="1:14" ht="37.5" customHeight="1" x14ac:dyDescent="0.2">
      <c r="A56" s="44" t="s">
        <v>667</v>
      </c>
      <c r="B56" s="25" t="s">
        <v>569</v>
      </c>
      <c r="C56" s="7" t="s">
        <v>535</v>
      </c>
      <c r="D56" s="13"/>
      <c r="E56" s="13"/>
      <c r="F56" s="7" t="s">
        <v>458</v>
      </c>
      <c r="G56" s="13"/>
      <c r="H56" s="18"/>
      <c r="J56" s="19" t="s">
        <v>616</v>
      </c>
      <c r="K56" s="8" t="s">
        <v>624</v>
      </c>
      <c r="L56" s="8" t="s">
        <v>547</v>
      </c>
      <c r="M56" s="8" t="s">
        <v>537</v>
      </c>
      <c r="N56" s="39" t="s">
        <v>552</v>
      </c>
    </row>
    <row r="57" spans="1:14" ht="37.5" customHeight="1" x14ac:dyDescent="0.2">
      <c r="A57" s="44" t="s">
        <v>668</v>
      </c>
      <c r="B57" s="25" t="s">
        <v>568</v>
      </c>
      <c r="C57" s="7" t="s">
        <v>578</v>
      </c>
      <c r="D57" s="7" t="s">
        <v>585</v>
      </c>
      <c r="E57" s="7" t="s">
        <v>590</v>
      </c>
      <c r="F57" s="7" t="s">
        <v>594</v>
      </c>
      <c r="G57" s="7" t="s">
        <v>598</v>
      </c>
      <c r="H57" s="26" t="s">
        <v>394</v>
      </c>
      <c r="J57" s="19" t="s">
        <v>617</v>
      </c>
      <c r="K57" s="8" t="s">
        <v>625</v>
      </c>
      <c r="L57" s="8" t="s">
        <v>549</v>
      </c>
      <c r="M57" s="8" t="s">
        <v>535</v>
      </c>
      <c r="N57" s="39" t="s">
        <v>630</v>
      </c>
    </row>
    <row r="58" spans="1:14" ht="37.5" customHeight="1" thickBot="1" x14ac:dyDescent="0.25">
      <c r="A58" s="44" t="s">
        <v>669</v>
      </c>
      <c r="B58" s="25" t="s">
        <v>570</v>
      </c>
      <c r="C58" s="7" t="s">
        <v>579</v>
      </c>
      <c r="D58" s="7" t="s">
        <v>586</v>
      </c>
      <c r="E58" s="7" t="s">
        <v>591</v>
      </c>
      <c r="F58" s="7" t="s">
        <v>595</v>
      </c>
      <c r="G58" s="7" t="s">
        <v>599</v>
      </c>
      <c r="H58" s="26" t="s">
        <v>508</v>
      </c>
      <c r="J58" s="20" t="s">
        <v>618</v>
      </c>
      <c r="K58" s="40" t="s">
        <v>550</v>
      </c>
      <c r="L58" s="40" t="s">
        <v>559</v>
      </c>
      <c r="M58" s="40" t="s">
        <v>536</v>
      </c>
      <c r="N58" s="41" t="s">
        <v>534</v>
      </c>
    </row>
    <row r="59" spans="1:14" ht="37.5" customHeight="1" x14ac:dyDescent="0.2">
      <c r="A59" s="44" t="s">
        <v>670</v>
      </c>
      <c r="B59" s="25" t="s">
        <v>571</v>
      </c>
      <c r="C59" s="7" t="s">
        <v>580</v>
      </c>
      <c r="D59" s="7" t="s">
        <v>587</v>
      </c>
      <c r="E59" s="7" t="s">
        <v>592</v>
      </c>
      <c r="F59" s="7" t="s">
        <v>596</v>
      </c>
      <c r="G59" s="7" t="s">
        <v>600</v>
      </c>
      <c r="H59" s="26" t="s">
        <v>602</v>
      </c>
    </row>
    <row r="60" spans="1:14" ht="37.5" customHeight="1" x14ac:dyDescent="0.2">
      <c r="A60" s="44" t="s">
        <v>671</v>
      </c>
      <c r="B60" s="25" t="s">
        <v>572</v>
      </c>
      <c r="C60" s="7" t="s">
        <v>584</v>
      </c>
      <c r="D60" s="7" t="s">
        <v>588</v>
      </c>
      <c r="E60" s="7" t="s">
        <v>593</v>
      </c>
      <c r="F60" s="7" t="s">
        <v>597</v>
      </c>
      <c r="G60" s="7" t="s">
        <v>601</v>
      </c>
      <c r="H60" s="26" t="s">
        <v>603</v>
      </c>
    </row>
    <row r="61" spans="1:14" ht="37.5" customHeight="1" thickBot="1" x14ac:dyDescent="0.25">
      <c r="A61" s="45" t="s">
        <v>672</v>
      </c>
      <c r="B61" s="27" t="s">
        <v>573</v>
      </c>
      <c r="C61" s="28" t="s">
        <v>332</v>
      </c>
      <c r="D61" s="28" t="s">
        <v>589</v>
      </c>
      <c r="E61" s="28" t="s">
        <v>589</v>
      </c>
      <c r="F61" s="28" t="s">
        <v>589</v>
      </c>
      <c r="G61" s="28" t="s">
        <v>589</v>
      </c>
      <c r="H61" s="29" t="s">
        <v>589</v>
      </c>
    </row>
  </sheetData>
  <mergeCells count="7">
    <mergeCell ref="J49:N49"/>
    <mergeCell ref="B2:H2"/>
    <mergeCell ref="B7:H7"/>
    <mergeCell ref="B21:H21"/>
    <mergeCell ref="B29:H29"/>
    <mergeCell ref="B39:H39"/>
    <mergeCell ref="B49:H49"/>
  </mergeCells>
  <pageMargins left="0.7" right="0.7" top="0.75" bottom="0.75" header="0.3" footer="0.3"/>
  <pageSetup orientation="portrait" r:id="rId1"/>
  <ignoredErrors>
    <ignoredError sqref="F22" twoDigitTextYea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55"/>
  <sheetViews>
    <sheetView workbookViewId="0">
      <selection activeCell="C7" sqref="C7"/>
    </sheetView>
  </sheetViews>
  <sheetFormatPr defaultRowHeight="11.25" x14ac:dyDescent="0.2"/>
  <cols>
    <col min="1" max="16" width="9.33203125" style="50"/>
  </cols>
  <sheetData>
    <row r="1" spans="1:3" x14ac:dyDescent="0.2">
      <c r="A1" s="50" t="s">
        <v>673</v>
      </c>
      <c r="C1" s="50" t="s">
        <v>674</v>
      </c>
    </row>
    <row r="2" spans="1:3" x14ac:dyDescent="0.2">
      <c r="A2" s="51">
        <v>1.1000000000000001</v>
      </c>
      <c r="C2" s="50" t="s">
        <v>321</v>
      </c>
    </row>
    <row r="3" spans="1:3" x14ac:dyDescent="0.2">
      <c r="A3" s="51">
        <v>1.2</v>
      </c>
      <c r="C3" s="50" t="s">
        <v>324</v>
      </c>
    </row>
    <row r="4" spans="1:3" x14ac:dyDescent="0.2">
      <c r="A4" s="51">
        <v>1.3</v>
      </c>
      <c r="C4" s="50" t="s">
        <v>325</v>
      </c>
    </row>
    <row r="5" spans="1:3" x14ac:dyDescent="0.2">
      <c r="A5" s="51">
        <v>1.4</v>
      </c>
      <c r="C5" s="50" t="s">
        <v>326</v>
      </c>
    </row>
    <row r="6" spans="1:3" x14ac:dyDescent="0.2">
      <c r="A6" s="51">
        <v>2.1</v>
      </c>
      <c r="C6" s="50" t="s">
        <v>327</v>
      </c>
    </row>
    <row r="7" spans="1:3" x14ac:dyDescent="0.2">
      <c r="A7" s="51">
        <v>2.2000000000000002</v>
      </c>
    </row>
    <row r="8" spans="1:3" x14ac:dyDescent="0.2">
      <c r="A8" s="51">
        <v>2.2999999999999998</v>
      </c>
    </row>
    <row r="9" spans="1:3" x14ac:dyDescent="0.2">
      <c r="A9" s="51">
        <v>2.4</v>
      </c>
    </row>
    <row r="10" spans="1:3" x14ac:dyDescent="0.2">
      <c r="A10" s="51">
        <v>2.5</v>
      </c>
    </row>
    <row r="11" spans="1:3" x14ac:dyDescent="0.2">
      <c r="A11" s="51">
        <v>2.6</v>
      </c>
    </row>
    <row r="12" spans="1:3" x14ac:dyDescent="0.2">
      <c r="A12" s="51">
        <v>2.7</v>
      </c>
    </row>
    <row r="13" spans="1:3" x14ac:dyDescent="0.2">
      <c r="A13" s="51">
        <v>2.8</v>
      </c>
    </row>
    <row r="14" spans="1:3" x14ac:dyDescent="0.2">
      <c r="A14" s="51">
        <v>2.9</v>
      </c>
    </row>
    <row r="15" spans="1:3" x14ac:dyDescent="0.2">
      <c r="A15" s="51" t="s">
        <v>633</v>
      </c>
    </row>
    <row r="16" spans="1:3" x14ac:dyDescent="0.2">
      <c r="A16" s="51">
        <v>2.11</v>
      </c>
    </row>
    <row r="17" spans="1:1" x14ac:dyDescent="0.2">
      <c r="A17" s="51" t="s">
        <v>634</v>
      </c>
    </row>
    <row r="18" spans="1:1" x14ac:dyDescent="0.2">
      <c r="A18" s="51" t="s">
        <v>635</v>
      </c>
    </row>
    <row r="19" spans="1:1" x14ac:dyDescent="0.2">
      <c r="A19" s="51" t="s">
        <v>636</v>
      </c>
    </row>
    <row r="20" spans="1:1" x14ac:dyDescent="0.2">
      <c r="A20" s="51" t="s">
        <v>637</v>
      </c>
    </row>
    <row r="21" spans="1:1" x14ac:dyDescent="0.2">
      <c r="A21" s="51" t="s">
        <v>638</v>
      </c>
    </row>
    <row r="22" spans="1:1" x14ac:dyDescent="0.2">
      <c r="A22" s="51" t="s">
        <v>639</v>
      </c>
    </row>
    <row r="23" spans="1:1" x14ac:dyDescent="0.2">
      <c r="A23" s="51" t="s">
        <v>640</v>
      </c>
    </row>
    <row r="24" spans="1:1" x14ac:dyDescent="0.2">
      <c r="A24" s="51" t="s">
        <v>641</v>
      </c>
    </row>
    <row r="25" spans="1:1" x14ac:dyDescent="0.2">
      <c r="A25" s="51" t="s">
        <v>642</v>
      </c>
    </row>
    <row r="26" spans="1:1" x14ac:dyDescent="0.2">
      <c r="A26" s="51" t="s">
        <v>643</v>
      </c>
    </row>
    <row r="27" spans="1:1" x14ac:dyDescent="0.2">
      <c r="A27" s="51" t="s">
        <v>644</v>
      </c>
    </row>
    <row r="28" spans="1:1" x14ac:dyDescent="0.2">
      <c r="A28" s="51" t="s">
        <v>645</v>
      </c>
    </row>
    <row r="29" spans="1:1" x14ac:dyDescent="0.2">
      <c r="A29" s="51" t="s">
        <v>646</v>
      </c>
    </row>
    <row r="30" spans="1:1" x14ac:dyDescent="0.2">
      <c r="A30" s="51" t="s">
        <v>647</v>
      </c>
    </row>
    <row r="31" spans="1:1" x14ac:dyDescent="0.2">
      <c r="A31" s="51" t="s">
        <v>648</v>
      </c>
    </row>
    <row r="32" spans="1:1" x14ac:dyDescent="0.2">
      <c r="A32" s="51" t="s">
        <v>649</v>
      </c>
    </row>
    <row r="33" spans="1:1" x14ac:dyDescent="0.2">
      <c r="A33" s="51" t="s">
        <v>650</v>
      </c>
    </row>
    <row r="34" spans="1:1" x14ac:dyDescent="0.2">
      <c r="A34" s="51" t="s">
        <v>651</v>
      </c>
    </row>
    <row r="35" spans="1:1" x14ac:dyDescent="0.2">
      <c r="A35" s="51" t="s">
        <v>652</v>
      </c>
    </row>
    <row r="36" spans="1:1" x14ac:dyDescent="0.2">
      <c r="A36" s="51" t="s">
        <v>653</v>
      </c>
    </row>
    <row r="37" spans="1:1" x14ac:dyDescent="0.2">
      <c r="A37" s="51" t="s">
        <v>654</v>
      </c>
    </row>
    <row r="38" spans="1:1" x14ac:dyDescent="0.2">
      <c r="A38" s="51" t="s">
        <v>655</v>
      </c>
    </row>
    <row r="39" spans="1:1" x14ac:dyDescent="0.2">
      <c r="A39" s="51" t="s">
        <v>656</v>
      </c>
    </row>
    <row r="40" spans="1:1" x14ac:dyDescent="0.2">
      <c r="A40" s="51" t="s">
        <v>657</v>
      </c>
    </row>
    <row r="41" spans="1:1" x14ac:dyDescent="0.2">
      <c r="A41" s="51" t="s">
        <v>658</v>
      </c>
    </row>
    <row r="42" spans="1:1" x14ac:dyDescent="0.2">
      <c r="A42" s="51" t="s">
        <v>659</v>
      </c>
    </row>
    <row r="43" spans="1:1" x14ac:dyDescent="0.2">
      <c r="A43" s="51" t="s">
        <v>660</v>
      </c>
    </row>
    <row r="44" spans="1:1" x14ac:dyDescent="0.2">
      <c r="A44" s="51" t="s">
        <v>661</v>
      </c>
    </row>
    <row r="45" spans="1:1" x14ac:dyDescent="0.2">
      <c r="A45" s="51" t="s">
        <v>662</v>
      </c>
    </row>
    <row r="46" spans="1:1" x14ac:dyDescent="0.2">
      <c r="A46" s="51" t="s">
        <v>663</v>
      </c>
    </row>
    <row r="47" spans="1:1" x14ac:dyDescent="0.2">
      <c r="A47" s="51" t="s">
        <v>664</v>
      </c>
    </row>
    <row r="48" spans="1:1" x14ac:dyDescent="0.2">
      <c r="A48" s="51" t="s">
        <v>665</v>
      </c>
    </row>
    <row r="49" spans="1:1" x14ac:dyDescent="0.2">
      <c r="A49" s="51" t="s">
        <v>666</v>
      </c>
    </row>
    <row r="50" spans="1:1" x14ac:dyDescent="0.2">
      <c r="A50" s="51" t="s">
        <v>667</v>
      </c>
    </row>
    <row r="51" spans="1:1" x14ac:dyDescent="0.2">
      <c r="A51" s="51" t="s">
        <v>668</v>
      </c>
    </row>
    <row r="52" spans="1:1" x14ac:dyDescent="0.2">
      <c r="A52" s="51" t="s">
        <v>669</v>
      </c>
    </row>
    <row r="53" spans="1:1" x14ac:dyDescent="0.2">
      <c r="A53" s="51" t="s">
        <v>670</v>
      </c>
    </row>
    <row r="54" spans="1:1" x14ac:dyDescent="0.2">
      <c r="A54" s="51" t="s">
        <v>671</v>
      </c>
    </row>
    <row r="55" spans="1:1" x14ac:dyDescent="0.2">
      <c r="A55" s="51" t="s">
        <v>672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8:R81"/>
  <sheetViews>
    <sheetView topLeftCell="A2" workbookViewId="0">
      <selection activeCell="B9" sqref="B9:B10"/>
    </sheetView>
  </sheetViews>
  <sheetFormatPr defaultRowHeight="11.25" x14ac:dyDescent="0.2"/>
  <sheetData>
    <row r="8" spans="1:18" x14ac:dyDescent="0.2">
      <c r="N8" t="s">
        <v>297</v>
      </c>
      <c r="R8" t="s">
        <v>93</v>
      </c>
    </row>
    <row r="9" spans="1:18" x14ac:dyDescent="0.2">
      <c r="A9" t="s">
        <v>295</v>
      </c>
      <c r="B9" t="s">
        <v>264</v>
      </c>
      <c r="D9" s="4">
        <v>50</v>
      </c>
      <c r="F9">
        <v>0</v>
      </c>
      <c r="H9">
        <v>0</v>
      </c>
      <c r="J9">
        <v>0</v>
      </c>
      <c r="L9">
        <v>0</v>
      </c>
      <c r="N9" t="s">
        <v>262</v>
      </c>
      <c r="P9" t="s">
        <v>264</v>
      </c>
      <c r="R9" t="s">
        <v>97</v>
      </c>
    </row>
    <row r="10" spans="1:18" x14ac:dyDescent="0.2">
      <c r="A10" t="s">
        <v>296</v>
      </c>
      <c r="B10" t="s">
        <v>265</v>
      </c>
      <c r="D10" s="4">
        <v>134</v>
      </c>
      <c r="F10">
        <v>25</v>
      </c>
      <c r="H10">
        <v>15</v>
      </c>
      <c r="J10">
        <v>250</v>
      </c>
      <c r="L10">
        <v>500</v>
      </c>
      <c r="N10" t="s">
        <v>263</v>
      </c>
      <c r="P10" t="s">
        <v>265</v>
      </c>
      <c r="R10" t="s">
        <v>102</v>
      </c>
    </row>
    <row r="11" spans="1:18" x14ac:dyDescent="0.2">
      <c r="A11" t="s">
        <v>298</v>
      </c>
      <c r="D11" s="4">
        <v>157</v>
      </c>
      <c r="F11">
        <v>50</v>
      </c>
      <c r="H11">
        <v>25</v>
      </c>
      <c r="J11">
        <v>500</v>
      </c>
      <c r="L11">
        <v>1000</v>
      </c>
      <c r="N11" t="s">
        <v>261</v>
      </c>
      <c r="P11" t="s">
        <v>298</v>
      </c>
      <c r="R11" t="s">
        <v>107</v>
      </c>
    </row>
    <row r="12" spans="1:18" x14ac:dyDescent="0.2">
      <c r="D12" s="4">
        <v>165</v>
      </c>
      <c r="R12" t="s">
        <v>111</v>
      </c>
    </row>
    <row r="13" spans="1:18" x14ac:dyDescent="0.2">
      <c r="D13" s="4">
        <v>171</v>
      </c>
      <c r="R13" t="s">
        <v>117</v>
      </c>
    </row>
    <row r="14" spans="1:18" ht="15.75" x14ac:dyDescent="0.2">
      <c r="D14" s="4">
        <v>186</v>
      </c>
      <c r="F14" s="3" t="s">
        <v>10</v>
      </c>
      <c r="H14" t="s">
        <v>280</v>
      </c>
      <c r="J14" t="s">
        <v>232</v>
      </c>
      <c r="K14" t="s">
        <v>1</v>
      </c>
      <c r="M14" t="s">
        <v>295</v>
      </c>
      <c r="R14" t="s">
        <v>123</v>
      </c>
    </row>
    <row r="15" spans="1:18" ht="15.75" x14ac:dyDescent="0.2">
      <c r="D15" s="4">
        <v>192</v>
      </c>
      <c r="F15" s="3" t="s">
        <v>11</v>
      </c>
      <c r="H15" t="s">
        <v>281</v>
      </c>
      <c r="J15" t="s">
        <v>233</v>
      </c>
      <c r="K15" t="s">
        <v>2</v>
      </c>
      <c r="M15" t="s">
        <v>296</v>
      </c>
      <c r="R15" t="s">
        <v>130</v>
      </c>
    </row>
    <row r="16" spans="1:18" ht="15.75" x14ac:dyDescent="0.2">
      <c r="D16" s="4">
        <v>197</v>
      </c>
      <c r="F16" s="3" t="s">
        <v>12</v>
      </c>
      <c r="H16" t="s">
        <v>282</v>
      </c>
      <c r="J16" t="s">
        <v>234</v>
      </c>
      <c r="K16" t="s">
        <v>3</v>
      </c>
      <c r="R16" t="s">
        <v>135</v>
      </c>
    </row>
    <row r="17" spans="4:18" ht="15.75" x14ac:dyDescent="0.2">
      <c r="D17" s="4">
        <v>208</v>
      </c>
      <c r="F17" s="3" t="s">
        <v>13</v>
      </c>
      <c r="H17" t="s">
        <v>283</v>
      </c>
      <c r="J17" t="s">
        <v>235</v>
      </c>
      <c r="K17" t="s">
        <v>4</v>
      </c>
      <c r="R17" t="s">
        <v>140</v>
      </c>
    </row>
    <row r="18" spans="4:18" ht="15.75" x14ac:dyDescent="0.2">
      <c r="F18" s="3" t="s">
        <v>14</v>
      </c>
      <c r="H18" t="s">
        <v>259</v>
      </c>
      <c r="J18" t="s">
        <v>236</v>
      </c>
      <c r="K18" t="s">
        <v>284</v>
      </c>
      <c r="R18" t="s">
        <v>145</v>
      </c>
    </row>
    <row r="19" spans="4:18" ht="15.75" x14ac:dyDescent="0.2">
      <c r="F19" s="3" t="s">
        <v>15</v>
      </c>
      <c r="H19" t="s">
        <v>260</v>
      </c>
      <c r="J19" t="s">
        <v>237</v>
      </c>
      <c r="K19" t="s">
        <v>285</v>
      </c>
      <c r="R19" t="s">
        <v>75</v>
      </c>
    </row>
    <row r="20" spans="4:18" ht="15.75" x14ac:dyDescent="0.2">
      <c r="F20" s="3" t="s">
        <v>16</v>
      </c>
      <c r="H20" t="s">
        <v>266</v>
      </c>
      <c r="J20" t="s">
        <v>238</v>
      </c>
      <c r="K20" t="s">
        <v>286</v>
      </c>
      <c r="R20" t="s">
        <v>255</v>
      </c>
    </row>
    <row r="21" spans="4:18" ht="15.75" x14ac:dyDescent="0.2">
      <c r="F21" s="3" t="s">
        <v>17</v>
      </c>
      <c r="H21" t="s">
        <v>267</v>
      </c>
      <c r="J21" t="s">
        <v>239</v>
      </c>
      <c r="K21" t="s">
        <v>287</v>
      </c>
      <c r="R21" t="s">
        <v>79</v>
      </c>
    </row>
    <row r="22" spans="4:18" ht="15.75" x14ac:dyDescent="0.2">
      <c r="F22" s="3" t="s">
        <v>18</v>
      </c>
      <c r="H22" t="s">
        <v>268</v>
      </c>
      <c r="J22" t="s">
        <v>240</v>
      </c>
      <c r="K22" t="s">
        <v>288</v>
      </c>
      <c r="R22" t="s">
        <v>83</v>
      </c>
    </row>
    <row r="23" spans="4:18" ht="15.75" x14ac:dyDescent="0.2">
      <c r="F23" s="3" t="s">
        <v>19</v>
      </c>
      <c r="H23" t="s">
        <v>271</v>
      </c>
      <c r="J23" t="s">
        <v>241</v>
      </c>
      <c r="K23" t="s">
        <v>289</v>
      </c>
      <c r="R23" t="s">
        <v>87</v>
      </c>
    </row>
    <row r="24" spans="4:18" ht="15.75" x14ac:dyDescent="0.2">
      <c r="F24" s="3" t="s">
        <v>20</v>
      </c>
      <c r="H24" t="s">
        <v>270</v>
      </c>
      <c r="J24" t="s">
        <v>242</v>
      </c>
      <c r="K24" t="s">
        <v>290</v>
      </c>
      <c r="R24" t="s">
        <v>92</v>
      </c>
    </row>
    <row r="25" spans="4:18" ht="15.75" x14ac:dyDescent="0.2">
      <c r="F25" s="3" t="s">
        <v>21</v>
      </c>
      <c r="H25" t="s">
        <v>269</v>
      </c>
      <c r="J25" t="s">
        <v>243</v>
      </c>
      <c r="K25" t="s">
        <v>291</v>
      </c>
      <c r="R25" t="s">
        <v>100</v>
      </c>
    </row>
    <row r="26" spans="4:18" ht="15.75" x14ac:dyDescent="0.2">
      <c r="F26" s="3" t="s">
        <v>22</v>
      </c>
      <c r="H26" t="s">
        <v>272</v>
      </c>
      <c r="J26" t="s">
        <v>244</v>
      </c>
      <c r="K26" t="s">
        <v>292</v>
      </c>
      <c r="R26" t="s">
        <v>105</v>
      </c>
    </row>
    <row r="27" spans="4:18" ht="15.75" x14ac:dyDescent="0.2">
      <c r="F27" s="3" t="s">
        <v>23</v>
      </c>
      <c r="H27" t="s">
        <v>273</v>
      </c>
      <c r="J27" t="s">
        <v>245</v>
      </c>
      <c r="K27" t="s">
        <v>293</v>
      </c>
      <c r="R27" t="s">
        <v>109</v>
      </c>
    </row>
    <row r="28" spans="4:18" ht="15.75" x14ac:dyDescent="0.2">
      <c r="F28" s="3" t="s">
        <v>24</v>
      </c>
      <c r="H28" t="s">
        <v>274</v>
      </c>
      <c r="J28" t="s">
        <v>246</v>
      </c>
      <c r="K28" t="s">
        <v>294</v>
      </c>
      <c r="R28" t="s">
        <v>121</v>
      </c>
    </row>
    <row r="29" spans="4:18" ht="15.75" x14ac:dyDescent="0.2">
      <c r="F29" s="3" t="s">
        <v>25</v>
      </c>
      <c r="H29" t="s">
        <v>275</v>
      </c>
      <c r="J29" t="s">
        <v>247</v>
      </c>
      <c r="R29" t="s">
        <v>115</v>
      </c>
    </row>
    <row r="30" spans="4:18" ht="15.75" x14ac:dyDescent="0.2">
      <c r="F30" s="3" t="s">
        <v>26</v>
      </c>
      <c r="H30" t="s">
        <v>276</v>
      </c>
      <c r="J30" t="s">
        <v>248</v>
      </c>
      <c r="R30" t="s">
        <v>134</v>
      </c>
    </row>
    <row r="31" spans="4:18" ht="15.75" x14ac:dyDescent="0.2">
      <c r="F31" s="3" t="s">
        <v>27</v>
      </c>
      <c r="H31" t="s">
        <v>277</v>
      </c>
      <c r="J31" t="s">
        <v>249</v>
      </c>
      <c r="R31" t="s">
        <v>139</v>
      </c>
    </row>
    <row r="32" spans="4:18" ht="15.75" x14ac:dyDescent="0.2">
      <c r="F32" s="3" t="s">
        <v>28</v>
      </c>
      <c r="H32" t="s">
        <v>278</v>
      </c>
      <c r="J32" t="s">
        <v>250</v>
      </c>
      <c r="R32" t="s">
        <v>127</v>
      </c>
    </row>
    <row r="33" spans="6:18" ht="15.75" x14ac:dyDescent="0.2">
      <c r="F33" s="3" t="s">
        <v>29</v>
      </c>
      <c r="H33" t="s">
        <v>279</v>
      </c>
      <c r="J33" t="s">
        <v>251</v>
      </c>
      <c r="R33" t="s">
        <v>177</v>
      </c>
    </row>
    <row r="34" spans="6:18" ht="15.75" x14ac:dyDescent="0.2">
      <c r="F34" s="3" t="s">
        <v>30</v>
      </c>
      <c r="J34" t="s">
        <v>252</v>
      </c>
      <c r="R34" t="s">
        <v>257</v>
      </c>
    </row>
    <row r="35" spans="6:18" ht="15.75" x14ac:dyDescent="0.2">
      <c r="F35" s="3" t="s">
        <v>31</v>
      </c>
      <c r="J35" t="s">
        <v>253</v>
      </c>
      <c r="R35" t="s">
        <v>144</v>
      </c>
    </row>
    <row r="36" spans="6:18" ht="15.75" x14ac:dyDescent="0.2">
      <c r="F36" s="3" t="s">
        <v>32</v>
      </c>
      <c r="J36" t="s">
        <v>254</v>
      </c>
      <c r="R36" t="s">
        <v>148</v>
      </c>
    </row>
    <row r="37" spans="6:18" ht="15.75" x14ac:dyDescent="0.2">
      <c r="F37" s="3" t="s">
        <v>33</v>
      </c>
      <c r="R37" t="s">
        <v>151</v>
      </c>
    </row>
    <row r="38" spans="6:18" ht="15.75" x14ac:dyDescent="0.2">
      <c r="F38" s="3" t="s">
        <v>34</v>
      </c>
      <c r="R38" t="s">
        <v>192</v>
      </c>
    </row>
    <row r="39" spans="6:18" ht="15.75" x14ac:dyDescent="0.2">
      <c r="F39" s="3" t="s">
        <v>5</v>
      </c>
      <c r="R39" t="s">
        <v>154</v>
      </c>
    </row>
    <row r="40" spans="6:18" ht="15.75" x14ac:dyDescent="0.2">
      <c r="F40" s="3" t="s">
        <v>6</v>
      </c>
      <c r="R40" t="s">
        <v>156</v>
      </c>
    </row>
    <row r="41" spans="6:18" ht="15.75" x14ac:dyDescent="0.2">
      <c r="F41" s="3" t="s">
        <v>7</v>
      </c>
      <c r="R41" t="s">
        <v>158</v>
      </c>
    </row>
    <row r="42" spans="6:18" ht="15.75" x14ac:dyDescent="0.2">
      <c r="F42" s="3" t="s">
        <v>35</v>
      </c>
      <c r="R42" t="s">
        <v>202</v>
      </c>
    </row>
    <row r="43" spans="6:18" ht="15.75" x14ac:dyDescent="0.2">
      <c r="F43" s="3" t="s">
        <v>36</v>
      </c>
      <c r="R43" t="s">
        <v>163</v>
      </c>
    </row>
    <row r="44" spans="6:18" ht="15.75" x14ac:dyDescent="0.2">
      <c r="F44" s="3" t="s">
        <v>8</v>
      </c>
      <c r="R44" t="s">
        <v>166</v>
      </c>
    </row>
    <row r="45" spans="6:18" ht="15.75" x14ac:dyDescent="0.2">
      <c r="F45" s="3" t="s">
        <v>37</v>
      </c>
      <c r="R45" t="s">
        <v>169</v>
      </c>
    </row>
    <row r="46" spans="6:18" ht="15.75" x14ac:dyDescent="0.2">
      <c r="F46" s="3" t="s">
        <v>9</v>
      </c>
      <c r="R46" t="s">
        <v>171</v>
      </c>
    </row>
    <row r="47" spans="6:18" ht="15.75" x14ac:dyDescent="0.2">
      <c r="F47" s="3" t="s">
        <v>38</v>
      </c>
      <c r="R47" t="s">
        <v>173</v>
      </c>
    </row>
    <row r="48" spans="6:18" ht="15.75" x14ac:dyDescent="0.2">
      <c r="F48" s="3" t="s">
        <v>39</v>
      </c>
      <c r="R48" t="s">
        <v>176</v>
      </c>
    </row>
    <row r="49" spans="6:18" ht="15.75" x14ac:dyDescent="0.2">
      <c r="F49" s="3" t="s">
        <v>40</v>
      </c>
      <c r="R49" t="s">
        <v>220</v>
      </c>
    </row>
    <row r="50" spans="6:18" ht="15.75" x14ac:dyDescent="0.2">
      <c r="F50" s="3" t="s">
        <v>41</v>
      </c>
      <c r="R50" t="s">
        <v>180</v>
      </c>
    </row>
    <row r="51" spans="6:18" ht="15.75" x14ac:dyDescent="0.2">
      <c r="F51" s="3" t="s">
        <v>42</v>
      </c>
      <c r="R51" t="s">
        <v>182</v>
      </c>
    </row>
    <row r="52" spans="6:18" ht="15.75" x14ac:dyDescent="0.2">
      <c r="F52" s="3" t="s">
        <v>43</v>
      </c>
      <c r="R52" t="s">
        <v>184</v>
      </c>
    </row>
    <row r="53" spans="6:18" ht="15.75" x14ac:dyDescent="0.2">
      <c r="F53" s="3" t="s">
        <v>44</v>
      </c>
      <c r="R53" t="s">
        <v>186</v>
      </c>
    </row>
    <row r="54" spans="6:18" ht="15.75" x14ac:dyDescent="0.2">
      <c r="F54" s="3" t="s">
        <v>45</v>
      </c>
      <c r="R54" t="s">
        <v>189</v>
      </c>
    </row>
    <row r="55" spans="6:18" ht="15.75" x14ac:dyDescent="0.2">
      <c r="F55" s="3" t="s">
        <v>46</v>
      </c>
      <c r="R55" t="s">
        <v>191</v>
      </c>
    </row>
    <row r="56" spans="6:18" ht="15.75" x14ac:dyDescent="0.2">
      <c r="F56" s="3" t="s">
        <v>47</v>
      </c>
      <c r="R56" t="s">
        <v>195</v>
      </c>
    </row>
    <row r="57" spans="6:18" ht="15.75" x14ac:dyDescent="0.2">
      <c r="F57" s="3" t="s">
        <v>48</v>
      </c>
      <c r="R57" t="s">
        <v>230</v>
      </c>
    </row>
    <row r="58" spans="6:18" ht="15.75" x14ac:dyDescent="0.2">
      <c r="F58" s="3" t="s">
        <v>49</v>
      </c>
      <c r="R58" t="s">
        <v>199</v>
      </c>
    </row>
    <row r="59" spans="6:18" ht="15.75" x14ac:dyDescent="0.2">
      <c r="F59" s="3" t="s">
        <v>50</v>
      </c>
      <c r="R59" t="s">
        <v>201</v>
      </c>
    </row>
    <row r="60" spans="6:18" ht="15.75" x14ac:dyDescent="0.2">
      <c r="F60" s="3" t="s">
        <v>51</v>
      </c>
      <c r="R60" t="s">
        <v>205</v>
      </c>
    </row>
    <row r="61" spans="6:18" ht="15.75" x14ac:dyDescent="0.2">
      <c r="F61" s="3" t="s">
        <v>52</v>
      </c>
      <c r="R61" t="s">
        <v>208</v>
      </c>
    </row>
    <row r="62" spans="6:18" ht="15.75" x14ac:dyDescent="0.2">
      <c r="F62" s="3" t="s">
        <v>53</v>
      </c>
      <c r="R62" t="s">
        <v>210</v>
      </c>
    </row>
    <row r="63" spans="6:18" ht="15.75" x14ac:dyDescent="0.2">
      <c r="F63" s="3" t="s">
        <v>54</v>
      </c>
      <c r="R63" t="s">
        <v>215</v>
      </c>
    </row>
    <row r="64" spans="6:18" ht="15.75" x14ac:dyDescent="0.2">
      <c r="F64" s="3" t="s">
        <v>55</v>
      </c>
      <c r="R64" t="s">
        <v>218</v>
      </c>
    </row>
    <row r="65" spans="6:18" ht="15.75" x14ac:dyDescent="0.2">
      <c r="F65" s="3" t="s">
        <v>56</v>
      </c>
      <c r="R65" t="s">
        <v>231</v>
      </c>
    </row>
    <row r="66" spans="6:18" ht="15.75" x14ac:dyDescent="0.2">
      <c r="F66" s="3" t="s">
        <v>57</v>
      </c>
    </row>
    <row r="67" spans="6:18" ht="15.75" x14ac:dyDescent="0.2">
      <c r="F67" s="3" t="s">
        <v>58</v>
      </c>
    </row>
    <row r="68" spans="6:18" ht="15.75" x14ac:dyDescent="0.2">
      <c r="F68" s="3" t="s">
        <v>59</v>
      </c>
    </row>
    <row r="69" spans="6:18" ht="15.75" x14ac:dyDescent="0.2">
      <c r="F69" s="3" t="s">
        <v>60</v>
      </c>
    </row>
    <row r="70" spans="6:18" ht="15.75" x14ac:dyDescent="0.2">
      <c r="F70" s="3" t="s">
        <v>61</v>
      </c>
    </row>
    <row r="71" spans="6:18" ht="15.75" x14ac:dyDescent="0.2">
      <c r="F71" s="3" t="s">
        <v>62</v>
      </c>
    </row>
    <row r="72" spans="6:18" ht="15.75" x14ac:dyDescent="0.2">
      <c r="F72" s="3" t="s">
        <v>63</v>
      </c>
    </row>
    <row r="73" spans="6:18" ht="15.75" x14ac:dyDescent="0.2">
      <c r="F73" s="3" t="s">
        <v>64</v>
      </c>
    </row>
    <row r="74" spans="6:18" ht="15.75" x14ac:dyDescent="0.2">
      <c r="F74" s="3" t="s">
        <v>65</v>
      </c>
    </row>
    <row r="75" spans="6:18" ht="15.75" x14ac:dyDescent="0.2">
      <c r="F75" s="3" t="s">
        <v>66</v>
      </c>
    </row>
    <row r="76" spans="6:18" ht="15.75" x14ac:dyDescent="0.2">
      <c r="F76" s="3" t="s">
        <v>67</v>
      </c>
    </row>
    <row r="77" spans="6:18" ht="15.75" x14ac:dyDescent="0.2">
      <c r="F77" s="3" t="s">
        <v>68</v>
      </c>
    </row>
    <row r="78" spans="6:18" ht="15.75" x14ac:dyDescent="0.2">
      <c r="F78" s="3" t="s">
        <v>69</v>
      </c>
    </row>
    <row r="79" spans="6:18" ht="15.75" x14ac:dyDescent="0.2">
      <c r="F79" s="3" t="s">
        <v>70</v>
      </c>
    </row>
    <row r="80" spans="6:18" ht="15.75" x14ac:dyDescent="0.2">
      <c r="F80" s="3" t="s">
        <v>71</v>
      </c>
    </row>
    <row r="81" spans="6:6" ht="15.75" x14ac:dyDescent="0.2">
      <c r="F81" s="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Summary</vt:lpstr>
      <vt:lpstr>PP1</vt:lpstr>
      <vt:lpstr>PP2</vt:lpstr>
      <vt:lpstr>PP3</vt:lpstr>
      <vt:lpstr>PP4</vt:lpstr>
      <vt:lpstr>PP5</vt:lpstr>
      <vt:lpstr>PP6</vt:lpstr>
      <vt:lpstr>Components</vt:lpstr>
      <vt:lpstr>KPI</vt:lpstr>
      <vt:lpstr>Sheet1</vt:lpstr>
      <vt:lpstr>Ignore</vt:lpstr>
      <vt:lpstr>Component</vt:lpstr>
      <vt:lpstr>from2007</vt:lpstr>
      <vt:lpstr>Goods</vt:lpstr>
      <vt:lpstr>Summary!IA</vt:lpstr>
      <vt:lpstr>Summary!ImpAg</vt:lpstr>
      <vt:lpstr>KPI</vt:lpstr>
      <vt:lpstr>New</vt:lpstr>
      <vt:lpstr>perdiems</vt:lpstr>
      <vt:lpstr>priority</vt:lpstr>
      <vt:lpstr>Priority_Programme</vt:lpstr>
      <vt:lpstr>prof</vt:lpstr>
      <vt:lpstr>quarters</vt:lpstr>
      <vt:lpstr>refreshments</vt:lpstr>
      <vt:lpstr>results</vt:lpstr>
      <vt:lpstr>rolling</vt:lpstr>
      <vt:lpstr>stationary</vt:lpstr>
      <vt:lpstr>status2007</vt:lpstr>
      <vt:lpstr>Status2008</vt:lpstr>
      <vt:lpstr>Sub_Component</vt:lpstr>
      <vt:lpstr>subcomp</vt:lpstr>
      <vt:lpstr>subcomponent</vt:lpstr>
      <vt:lpstr>trainer</vt:lpstr>
      <vt:lpstr>type</vt:lpstr>
      <vt:lpstr>venue</vt:lpstr>
      <vt:lpstr>venues</vt:lpstr>
      <vt:lpstr>where</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Gabi Elte</dc:creator>
  <cp:lastModifiedBy>USER</cp:lastModifiedBy>
  <cp:lastPrinted>2016-04-18T12:38:13Z</cp:lastPrinted>
  <dcterms:created xsi:type="dcterms:W3CDTF">2014-12-24T05:56:37Z</dcterms:created>
  <dcterms:modified xsi:type="dcterms:W3CDTF">2020-02-10T11:31:56Z</dcterms:modified>
</cp:coreProperties>
</file>