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bdullahalam/Documents/Individual Assignments/UNICEF KIX/Monitoring Dashboard/"/>
    </mc:Choice>
  </mc:AlternateContent>
  <xr:revisionPtr revIDLastSave="0" documentId="13_ncr:1_{A8935D15-CBC2-D94D-A15B-523B0C704D04}" xr6:coauthVersionLast="47" xr6:coauthVersionMax="47" xr10:uidLastSave="{00000000-0000-0000-0000-000000000000}"/>
  <bookViews>
    <workbookView xWindow="0" yWindow="760" windowWidth="30240" windowHeight="17400" xr2:uid="{90732785-D9F4-403A-84E0-A01FB15C9B4A}"/>
  </bookViews>
  <sheets>
    <sheet name="Dashboard" sheetId="7" r:id="rId1"/>
    <sheet name="Planning" sheetId="5" r:id="rId2"/>
    <sheet name="Monitoring" sheetId="6" r:id="rId3"/>
    <sheet name="Budget"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6" l="1"/>
  <c r="I3" i="9"/>
  <c r="I4" i="9" s="1"/>
  <c r="O3" i="6"/>
  <c r="N3" i="6"/>
  <c r="M3" i="6"/>
  <c r="K33" i="7"/>
  <c r="K32" i="7"/>
  <c r="K31" i="7"/>
  <c r="K30" i="7"/>
  <c r="C8" i="9"/>
  <c r="D8" i="9"/>
  <c r="E8" i="9"/>
  <c r="F8" i="9"/>
  <c r="G8" i="9"/>
  <c r="H8" i="9"/>
  <c r="B5" i="9"/>
  <c r="B9" i="9" s="1"/>
  <c r="C6" i="9"/>
  <c r="D6" i="9"/>
  <c r="E6" i="9"/>
  <c r="F6" i="9"/>
  <c r="G6" i="9"/>
  <c r="H6" i="9"/>
  <c r="B6" i="9"/>
  <c r="O33" i="7"/>
  <c r="C9" i="9"/>
  <c r="D9" i="9"/>
  <c r="E9" i="9"/>
  <c r="F9" i="9"/>
  <c r="G9" i="9"/>
  <c r="H9" i="9"/>
  <c r="C3" i="9"/>
  <c r="D3" i="9"/>
  <c r="E3" i="9"/>
  <c r="F3" i="9"/>
  <c r="G3" i="9"/>
  <c r="H3" i="9"/>
  <c r="B3" i="9"/>
  <c r="F3" i="6"/>
  <c r="G3" i="6"/>
  <c r="H3" i="6"/>
  <c r="I3" i="6"/>
  <c r="J3" i="6"/>
  <c r="K3" i="6"/>
  <c r="E3" i="6"/>
  <c r="B5" i="6"/>
  <c r="B6" i="6"/>
  <c r="B7" i="6"/>
  <c r="B8" i="6"/>
  <c r="B9" i="6"/>
  <c r="B10" i="6"/>
  <c r="B11" i="6"/>
  <c r="B12" i="6"/>
  <c r="B13" i="6"/>
  <c r="B14" i="6"/>
  <c r="B15" i="6"/>
  <c r="B16" i="6"/>
  <c r="B17" i="6"/>
  <c r="B18" i="6"/>
  <c r="B19" i="6"/>
  <c r="B20" i="6"/>
  <c r="B21" i="6"/>
  <c r="B22" i="6"/>
  <c r="B23" i="6"/>
  <c r="B24" i="6"/>
  <c r="B25" i="6"/>
  <c r="B26" i="6"/>
  <c r="B27" i="6"/>
  <c r="B28" i="6"/>
  <c r="B4" i="6"/>
  <c r="C5" i="6"/>
  <c r="C6" i="6"/>
  <c r="C7" i="6"/>
  <c r="C8" i="6"/>
  <c r="C9" i="6"/>
  <c r="C10" i="6"/>
  <c r="C11" i="6"/>
  <c r="C12" i="6"/>
  <c r="C13" i="6"/>
  <c r="C14" i="6"/>
  <c r="C15" i="6"/>
  <c r="C16" i="6"/>
  <c r="C17" i="6"/>
  <c r="C18" i="6"/>
  <c r="C19" i="6"/>
  <c r="C20" i="6"/>
  <c r="C21" i="6"/>
  <c r="C22" i="6"/>
  <c r="C23" i="6"/>
  <c r="C24" i="6"/>
  <c r="C25" i="6"/>
  <c r="C26" i="6"/>
  <c r="C27" i="6"/>
  <c r="C28" i="6"/>
  <c r="C4" i="6"/>
  <c r="I9" i="9" l="1"/>
  <c r="I8" i="9"/>
  <c r="I7" i="9"/>
  <c r="I6" i="9"/>
  <c r="I5" i="9"/>
  <c r="B8" i="9"/>
  <c r="M8" i="6"/>
  <c r="N5" i="6"/>
  <c r="I33" i="7"/>
  <c r="I32" i="7"/>
  <c r="I31" i="7"/>
  <c r="J33" i="7"/>
  <c r="J32" i="7"/>
  <c r="J31" i="7"/>
  <c r="J30" i="7"/>
  <c r="I30" i="7"/>
  <c r="H33" i="7"/>
  <c r="H32" i="7"/>
  <c r="H31" i="7"/>
  <c r="K29" i="7"/>
  <c r="J29" i="7"/>
  <c r="I29" i="7"/>
  <c r="H30" i="7"/>
  <c r="O32" i="7"/>
  <c r="O31" i="7"/>
  <c r="O30" i="7"/>
  <c r="O29" i="7"/>
  <c r="M16" i="6" l="1"/>
  <c r="M15" i="6"/>
  <c r="M27" i="6"/>
  <c r="M14" i="6"/>
  <c r="M26" i="6"/>
  <c r="M13" i="6"/>
  <c r="M25" i="6"/>
  <c r="M12" i="6"/>
  <c r="M24" i="6"/>
  <c r="M11" i="6"/>
  <c r="M23" i="6"/>
  <c r="M7" i="6"/>
  <c r="M22" i="6"/>
  <c r="M6" i="6"/>
  <c r="M21" i="6"/>
  <c r="M5" i="6"/>
  <c r="O5" i="6" s="1"/>
  <c r="M17" i="6"/>
  <c r="M19" i="6"/>
  <c r="M9" i="6"/>
  <c r="M20" i="6"/>
  <c r="M10" i="6"/>
  <c r="M28" i="6"/>
  <c r="M18" i="6"/>
  <c r="N14" i="6"/>
  <c r="N13" i="6"/>
  <c r="N24" i="6"/>
  <c r="N12" i="6"/>
  <c r="N10" i="6"/>
  <c r="N6" i="6"/>
  <c r="N21" i="6"/>
  <c r="N11" i="6"/>
  <c r="N4" i="6"/>
  <c r="N9" i="6"/>
  <c r="N28" i="6"/>
  <c r="N8" i="6"/>
  <c r="O8" i="6" s="1"/>
  <c r="N27" i="6"/>
  <c r="N7" i="6"/>
  <c r="N26" i="6"/>
  <c r="N25" i="6"/>
  <c r="N15" i="6"/>
  <c r="L26" i="6"/>
  <c r="L24" i="6"/>
  <c r="L25" i="6"/>
  <c r="L27" i="6"/>
  <c r="L28" i="6"/>
  <c r="L5" i="6"/>
  <c r="L6" i="6"/>
  <c r="L7" i="6"/>
  <c r="L9" i="6"/>
  <c r="L10" i="6"/>
  <c r="L11" i="6"/>
  <c r="L12" i="6"/>
  <c r="L13" i="6"/>
  <c r="L14" i="6"/>
  <c r="L15" i="6"/>
  <c r="E15" i="6" s="1"/>
  <c r="F15" i="6" s="1"/>
  <c r="G15" i="6" s="1"/>
  <c r="H15" i="6" s="1"/>
  <c r="I15" i="6" s="1"/>
  <c r="J15" i="6" s="1"/>
  <c r="K15" i="6" s="1"/>
  <c r="L16" i="6"/>
  <c r="E16" i="6" s="1"/>
  <c r="F16" i="6" s="1"/>
  <c r="G16" i="6" s="1"/>
  <c r="H16" i="6" s="1"/>
  <c r="I16" i="6" s="1"/>
  <c r="J16" i="6" s="1"/>
  <c r="K16" i="6" s="1"/>
  <c r="L17" i="6"/>
  <c r="E17" i="6" s="1"/>
  <c r="F17" i="6" s="1"/>
  <c r="G17" i="6" s="1"/>
  <c r="H17" i="6" s="1"/>
  <c r="I17" i="6" s="1"/>
  <c r="J17" i="6" s="1"/>
  <c r="K17" i="6" s="1"/>
  <c r="L18" i="6"/>
  <c r="E18" i="6" s="1"/>
  <c r="F18" i="6" s="1"/>
  <c r="G18" i="6" s="1"/>
  <c r="H18" i="6" s="1"/>
  <c r="I18" i="6" s="1"/>
  <c r="J18" i="6" s="1"/>
  <c r="K18" i="6" s="1"/>
  <c r="L19" i="6"/>
  <c r="E19" i="6" s="1"/>
  <c r="F19" i="6" s="1"/>
  <c r="G19" i="6" s="1"/>
  <c r="H19" i="6" s="1"/>
  <c r="I19" i="6" s="1"/>
  <c r="J19" i="6" s="1"/>
  <c r="K19" i="6" s="1"/>
  <c r="L20" i="6"/>
  <c r="E20" i="6" s="1"/>
  <c r="F20" i="6" s="1"/>
  <c r="G20" i="6" s="1"/>
  <c r="H20" i="6" s="1"/>
  <c r="I20" i="6" s="1"/>
  <c r="J20" i="6" s="1"/>
  <c r="K20" i="6" s="1"/>
  <c r="L21" i="6"/>
  <c r="F21" i="6" s="1"/>
  <c r="G21" i="6" s="1"/>
  <c r="I21" i="6" s="1"/>
  <c r="J21" i="6" s="1"/>
  <c r="K21" i="6" s="1"/>
  <c r="L22" i="6"/>
  <c r="E22" i="6" s="1"/>
  <c r="F22" i="6" s="1"/>
  <c r="G22" i="6" s="1"/>
  <c r="H22" i="6" s="1"/>
  <c r="I22" i="6" s="1"/>
  <c r="J22" i="6" s="1"/>
  <c r="K22" i="6" s="1"/>
  <c r="L23" i="6"/>
  <c r="L4" i="6"/>
  <c r="D8" i="5"/>
  <c r="L8" i="6" s="1"/>
  <c r="O24" i="6" l="1"/>
  <c r="O27" i="6"/>
  <c r="O14" i="6"/>
  <c r="O15" i="6"/>
  <c r="O7" i="6"/>
  <c r="O6" i="6"/>
  <c r="O10" i="6"/>
  <c r="O21" i="6"/>
  <c r="O13" i="6"/>
  <c r="O12" i="6"/>
  <c r="O26" i="6"/>
  <c r="O11" i="6"/>
  <c r="O25" i="6"/>
  <c r="O28" i="6"/>
  <c r="O9" i="6"/>
  <c r="N18" i="6"/>
  <c r="O18" i="6" s="1"/>
  <c r="N22" i="6"/>
  <c r="O22" i="6" s="1"/>
  <c r="N19" i="6"/>
  <c r="O19" i="6" s="1"/>
  <c r="N16" i="6"/>
  <c r="O16" i="6" s="1"/>
  <c r="Q30" i="7" s="1"/>
  <c r="N20" i="6"/>
  <c r="O20" i="6" s="1"/>
  <c r="N17" i="6"/>
  <c r="O17" i="6" s="1"/>
  <c r="E23" i="6"/>
  <c r="F23" i="6" s="1"/>
  <c r="G23" i="6" s="1"/>
  <c r="H23" i="6" s="1"/>
  <c r="E6" i="5"/>
  <c r="E7" i="5"/>
  <c r="E8" i="5"/>
  <c r="E9" i="5"/>
  <c r="E10" i="5"/>
  <c r="E11" i="5"/>
  <c r="E12" i="5"/>
  <c r="E13" i="5"/>
  <c r="E14" i="5"/>
  <c r="E15" i="5"/>
  <c r="E16" i="5"/>
  <c r="E17" i="5"/>
  <c r="E18" i="5"/>
  <c r="E19" i="5"/>
  <c r="E20" i="5"/>
  <c r="E21" i="5"/>
  <c r="E22" i="5"/>
  <c r="E23" i="5"/>
  <c r="E24" i="5"/>
  <c r="E25" i="5"/>
  <c r="F25" i="5" s="1"/>
  <c r="G25" i="5" s="1"/>
  <c r="H25" i="5" s="1"/>
  <c r="I25" i="5" s="1"/>
  <c r="J25" i="5" s="1"/>
  <c r="K25" i="5" s="1"/>
  <c r="E26" i="5"/>
  <c r="E27" i="5"/>
  <c r="F27" i="5" s="1"/>
  <c r="G27" i="5" s="1"/>
  <c r="H27" i="5" s="1"/>
  <c r="I27" i="5" s="1"/>
  <c r="J27" i="5" s="1"/>
  <c r="K27" i="5" s="1"/>
  <c r="E28" i="5"/>
  <c r="E5" i="5"/>
  <c r="F28" i="5"/>
  <c r="G28" i="5" s="1"/>
  <c r="H28" i="5" s="1"/>
  <c r="I28" i="5" s="1"/>
  <c r="J28" i="5" s="1"/>
  <c r="K28" i="5" s="1"/>
  <c r="E4" i="5"/>
  <c r="P30" i="7" l="1"/>
  <c r="I23" i="6"/>
  <c r="J23" i="6" s="1"/>
  <c r="K23" i="6" s="1"/>
  <c r="N23" i="6"/>
  <c r="O23" i="6" s="1"/>
  <c r="P32" i="7" s="1"/>
  <c r="P31" i="7"/>
  <c r="Q31" i="7"/>
  <c r="F15" i="5"/>
  <c r="G15" i="5" s="1"/>
  <c r="H15" i="5" s="1"/>
  <c r="I15" i="5" s="1"/>
  <c r="J15" i="5" s="1"/>
  <c r="K15" i="5" s="1"/>
  <c r="F14" i="5"/>
  <c r="G14" i="5" s="1"/>
  <c r="H14" i="5" s="1"/>
  <c r="I14" i="5" s="1"/>
  <c r="J14" i="5" s="1"/>
  <c r="K14" i="5" s="1"/>
  <c r="F23" i="5"/>
  <c r="G23" i="5" s="1"/>
  <c r="H23" i="5" s="1"/>
  <c r="I23" i="5" s="1"/>
  <c r="J23" i="5" s="1"/>
  <c r="K23" i="5" s="1"/>
  <c r="F12" i="5"/>
  <c r="G12" i="5" s="1"/>
  <c r="H12" i="5" s="1"/>
  <c r="I12" i="5" s="1"/>
  <c r="J12" i="5" s="1"/>
  <c r="K12" i="5" s="1"/>
  <c r="F20" i="5"/>
  <c r="G20" i="5" s="1"/>
  <c r="H20" i="5" s="1"/>
  <c r="I20" i="5" s="1"/>
  <c r="J20" i="5" s="1"/>
  <c r="K20" i="5" s="1"/>
  <c r="F5" i="5"/>
  <c r="G5" i="5" s="1"/>
  <c r="H5" i="5" s="1"/>
  <c r="I5" i="5" s="1"/>
  <c r="J5" i="5" s="1"/>
  <c r="K5" i="5" s="1"/>
  <c r="F9" i="5"/>
  <c r="G9" i="5" s="1"/>
  <c r="H9" i="5" s="1"/>
  <c r="I9" i="5" s="1"/>
  <c r="J9" i="5" s="1"/>
  <c r="K9" i="5" s="1"/>
  <c r="F8" i="5"/>
  <c r="G8" i="5" s="1"/>
  <c r="H8" i="5" s="1"/>
  <c r="I8" i="5" s="1"/>
  <c r="J8" i="5" s="1"/>
  <c r="K8" i="5" s="1"/>
  <c r="F17" i="5"/>
  <c r="G17" i="5" s="1"/>
  <c r="H17" i="5" s="1"/>
  <c r="I17" i="5" s="1"/>
  <c r="J17" i="5" s="1"/>
  <c r="K17" i="5" s="1"/>
  <c r="F7" i="5"/>
  <c r="G7" i="5" s="1"/>
  <c r="H7" i="5" s="1"/>
  <c r="I7" i="5" s="1"/>
  <c r="J7" i="5" s="1"/>
  <c r="K7" i="5" s="1"/>
  <c r="F24" i="5"/>
  <c r="G24" i="5" s="1"/>
  <c r="H24" i="5" s="1"/>
  <c r="I24" i="5" s="1"/>
  <c r="J24" i="5" s="1"/>
  <c r="K24" i="5" s="1"/>
  <c r="F13" i="5"/>
  <c r="G13" i="5" s="1"/>
  <c r="H13" i="5" s="1"/>
  <c r="I13" i="5" s="1"/>
  <c r="J13" i="5" s="1"/>
  <c r="K13" i="5" s="1"/>
  <c r="F22" i="5"/>
  <c r="G22" i="5" s="1"/>
  <c r="H22" i="5" s="1"/>
  <c r="I22" i="5" s="1"/>
  <c r="J22" i="5" s="1"/>
  <c r="K22" i="5" s="1"/>
  <c r="F4" i="5"/>
  <c r="G4" i="5" s="1"/>
  <c r="H4" i="5" s="1"/>
  <c r="F21" i="5"/>
  <c r="G21" i="5" s="1"/>
  <c r="H21" i="5" s="1"/>
  <c r="I21" i="5" s="1"/>
  <c r="J21" i="5" s="1"/>
  <c r="K21" i="5" s="1"/>
  <c r="F11" i="5"/>
  <c r="G11" i="5" s="1"/>
  <c r="H11" i="5" s="1"/>
  <c r="I11" i="5" s="1"/>
  <c r="J11" i="5" s="1"/>
  <c r="K11" i="5" s="1"/>
  <c r="F10" i="5"/>
  <c r="G10" i="5" s="1"/>
  <c r="H10" i="5" s="1"/>
  <c r="I10" i="5" s="1"/>
  <c r="J10" i="5" s="1"/>
  <c r="K10" i="5" s="1"/>
  <c r="F19" i="5"/>
  <c r="G19" i="5" s="1"/>
  <c r="H19" i="5" s="1"/>
  <c r="I19" i="5" s="1"/>
  <c r="J19" i="5" s="1"/>
  <c r="K19" i="5" s="1"/>
  <c r="F18" i="5"/>
  <c r="G18" i="5" s="1"/>
  <c r="H18" i="5" s="1"/>
  <c r="I18" i="5" s="1"/>
  <c r="J18" i="5" s="1"/>
  <c r="K18" i="5" s="1"/>
  <c r="F26" i="5"/>
  <c r="G26" i="5" s="1"/>
  <c r="H26" i="5" s="1"/>
  <c r="I26" i="5" s="1"/>
  <c r="J26" i="5" s="1"/>
  <c r="K26" i="5" s="1"/>
  <c r="F16" i="5"/>
  <c r="G16" i="5" s="1"/>
  <c r="H16" i="5" s="1"/>
  <c r="I16" i="5" s="1"/>
  <c r="J16" i="5" s="1"/>
  <c r="K16" i="5" s="1"/>
  <c r="F6" i="5"/>
  <c r="G6" i="5" s="1"/>
  <c r="H6" i="5" s="1"/>
  <c r="I6" i="5" s="1"/>
  <c r="J6" i="5" s="1"/>
  <c r="K6" i="5" s="1"/>
  <c r="Q32" i="7" l="1"/>
  <c r="I4" i="5"/>
  <c r="J4" i="5" s="1"/>
  <c r="K4" i="5" s="1"/>
  <c r="M4" i="6"/>
  <c r="O4" i="6" s="1"/>
  <c r="Q29" i="7" l="1"/>
  <c r="Q33" i="7" s="1"/>
  <c r="P29" i="7"/>
  <c r="P33" i="7" s="1"/>
  <c r="M36" i="7" l="1"/>
  <c r="R28" i="7"/>
</calcChain>
</file>

<file path=xl/sharedStrings.xml><?xml version="1.0" encoding="utf-8"?>
<sst xmlns="http://schemas.openxmlformats.org/spreadsheetml/2006/main" count="117" uniqueCount="60">
  <si>
    <t>Total</t>
  </si>
  <si>
    <t>Baseline</t>
  </si>
  <si>
    <t>Target</t>
  </si>
  <si>
    <t>Planned</t>
  </si>
  <si>
    <t>Child-level</t>
  </si>
  <si>
    <t>Teacher-level</t>
  </si>
  <si>
    <t>School-level</t>
  </si>
  <si>
    <t>S.No.</t>
  </si>
  <si>
    <t>Indicator</t>
  </si>
  <si>
    <t xml:space="preserve">ECE Gross Enrolment Rate (GER), male </t>
  </si>
  <si>
    <t xml:space="preserve">ECE Gross Enrolment Rate (GER), female </t>
  </si>
  <si>
    <t>ECE Adjusted Net Enrolment Rate (ANER), male</t>
  </si>
  <si>
    <t>ECE Adjusted Net Enrolment Rate (ANER), female</t>
  </si>
  <si>
    <t>ECE Gender Parity Index in GER</t>
  </si>
  <si>
    <t>Percentage of New Entrants in Primary with ECE Experience, male</t>
  </si>
  <si>
    <t>Percentage of New Entrants in Primary with ECE Experience, female</t>
  </si>
  <si>
    <t>Category</t>
  </si>
  <si>
    <t>Percentage of Trained ECE Teachers, male</t>
  </si>
  <si>
    <t>Percentage of Trained ECE Teachers, female</t>
  </si>
  <si>
    <t>Percentage of Female Head Teachers in ECE Schools</t>
  </si>
  <si>
    <t>Percentage of ECE Schools meeting the set Quality Standards</t>
  </si>
  <si>
    <t>Percentage of ECE Schools with Satisfactory Student-Teacher Ratio</t>
  </si>
  <si>
    <t>System-level</t>
  </si>
  <si>
    <t>Pre-Primary Pupil-Qualified Teacher Ratio</t>
  </si>
  <si>
    <t>Pre-Primary Pupil-Teacher Ratio</t>
  </si>
  <si>
    <t>Percentage Share of ECE in Education Budget</t>
  </si>
  <si>
    <t>Achieved</t>
  </si>
  <si>
    <t>Number of Schools with ECE Classes</t>
  </si>
  <si>
    <t>Percentage of OOSC one-year before Primary</t>
  </si>
  <si>
    <t>Add from above</t>
  </si>
  <si>
    <t>Annual Inc/Dec</t>
  </si>
  <si>
    <t>Percentage of Children with Mild Disabilities in Formal Schools, male</t>
  </si>
  <si>
    <t>Percentage of Children with Mild Disabilities in Formal Schools, female</t>
  </si>
  <si>
    <t>Budget Committed for ECE (in absolute terms) - million local currency</t>
  </si>
  <si>
    <t>Can be added as per country needs - percentage indicator</t>
  </si>
  <si>
    <t>Can be added as per country needs - number indicator</t>
  </si>
  <si>
    <t>Monitoring Sheet for ECE Indicators</t>
  </si>
  <si>
    <t>Planning Sheet for ECE Indicators</t>
  </si>
  <si>
    <t>ECE Monitoring Dashboard</t>
  </si>
  <si>
    <t>Status</t>
  </si>
  <si>
    <t>Not Achieved</t>
  </si>
  <si>
    <t>Progress Tracker</t>
  </si>
  <si>
    <t>Note</t>
  </si>
  <si>
    <t>Next Year</t>
  </si>
  <si>
    <t>System Level Indicators and Targets</t>
  </si>
  <si>
    <t>Teacher Level Indicators and Targets</t>
  </si>
  <si>
    <t>School Level Indicators and Targets</t>
  </si>
  <si>
    <t>Additional Indicators and Targets</t>
  </si>
  <si>
    <t>Budget Monitoring Sheet</t>
  </si>
  <si>
    <t>Planned budget</t>
  </si>
  <si>
    <t>Allocated budget</t>
  </si>
  <si>
    <t>(in local currency)</t>
  </si>
  <si>
    <t>Budget Commitment, Allocation and Utilization</t>
  </si>
  <si>
    <t>Percentage of allocated budget that has been used</t>
  </si>
  <si>
    <t>Budget deficit</t>
  </si>
  <si>
    <t>Utilized amount</t>
  </si>
  <si>
    <t>Amount remaining</t>
  </si>
  <si>
    <t>Current Year</t>
  </si>
  <si>
    <t>current year</t>
  </si>
  <si>
    <t>SDG Indicator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</si>
</sst>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17" x14ac:knownFonts="1">
    <font>
      <sz val="11"/>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12"/>
      <color theme="1"/>
      <name val="Calibri"/>
      <family val="2"/>
      <scheme val="minor"/>
    </font>
    <font>
      <b/>
      <sz val="12"/>
      <color theme="0"/>
      <name val="Calibri"/>
      <family val="2"/>
      <scheme val="minor"/>
    </font>
    <font>
      <i/>
      <sz val="12"/>
      <color rgb="FFFF0000"/>
      <name val="Calibri"/>
      <family val="2"/>
      <scheme val="minor"/>
    </font>
    <font>
      <sz val="14"/>
      <color theme="1"/>
      <name val="Calibri"/>
      <family val="2"/>
      <scheme val="minor"/>
    </font>
    <font>
      <b/>
      <sz val="14"/>
      <color theme="1"/>
      <name val="Calibri"/>
      <family val="2"/>
      <scheme val="minor"/>
    </font>
    <font>
      <b/>
      <sz val="14"/>
      <color theme="8" tint="-0.249977111117893"/>
      <name val="Calibri"/>
      <family val="2"/>
      <scheme val="minor"/>
    </font>
    <font>
      <b/>
      <sz val="14"/>
      <color theme="0"/>
      <name val="Calibri"/>
      <family val="2"/>
      <scheme val="minor"/>
    </font>
    <font>
      <b/>
      <sz val="16"/>
      <color rgb="FFC00000"/>
      <name val="Calibri"/>
      <family val="2"/>
      <scheme val="minor"/>
    </font>
    <font>
      <b/>
      <sz val="16"/>
      <color theme="0"/>
      <name val="Calibri"/>
      <family val="2"/>
      <scheme val="minor"/>
    </font>
    <font>
      <sz val="11"/>
      <color theme="1"/>
      <name val="Calibri"/>
      <family val="2"/>
      <scheme val="minor"/>
    </font>
    <font>
      <sz val="18"/>
      <color theme="1"/>
      <name val="Calibri"/>
      <family val="2"/>
      <scheme val="minor"/>
    </font>
    <font>
      <i/>
      <sz val="12"/>
      <color theme="1"/>
      <name val="Calibri"/>
      <family val="2"/>
      <scheme val="minor"/>
    </font>
    <font>
      <sz val="9"/>
      <color theme="1"/>
      <name val="Calibri"/>
      <family val="2"/>
      <scheme val="minor"/>
    </font>
  </fonts>
  <fills count="24">
    <fill>
      <patternFill patternType="none"/>
    </fill>
    <fill>
      <patternFill patternType="gray125"/>
    </fill>
    <fill>
      <patternFill patternType="solid">
        <fgColor theme="7"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7030A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B7278"/>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91EBFE"/>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8" tint="0.59999389629810485"/>
        <bgColor indexed="64"/>
      </patternFill>
    </fill>
    <fill>
      <patternFill patternType="darkDown">
        <bgColor theme="7" tint="-0.499984740745262"/>
      </patternFill>
    </fill>
    <fill>
      <patternFill patternType="solid">
        <fgColor rgb="FFFFC000"/>
        <bgColor indexed="64"/>
      </patternFill>
    </fill>
    <fill>
      <patternFill patternType="darkDown">
        <bgColor theme="6" tint="-0.499984740745262"/>
      </patternFill>
    </fill>
    <fill>
      <patternFill patternType="darkDown">
        <bgColor theme="9" tint="-0.499984740745262"/>
      </patternFill>
    </fill>
    <fill>
      <patternFill patternType="solid">
        <fgColor theme="0"/>
        <bgColor indexed="64"/>
      </patternFill>
    </fill>
    <fill>
      <patternFill patternType="solid">
        <fgColor theme="7" tint="0.79998168889431442"/>
        <bgColor indexed="64"/>
      </patternFill>
    </fill>
    <fill>
      <patternFill patternType="solid">
        <fgColor theme="5"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3" fillId="0" borderId="0" applyFont="0" applyFill="0" applyBorder="0" applyAlignment="0" applyProtection="0"/>
  </cellStyleXfs>
  <cellXfs count="106">
    <xf numFmtId="0" fontId="0" fillId="0" borderId="0" xfId="0"/>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xf>
    <xf numFmtId="0" fontId="5"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7"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9" fontId="2" fillId="0" borderId="1" xfId="0" applyNumberFormat="1" applyFont="1" applyBorder="1" applyAlignment="1">
      <alignment horizontal="center" vertical="center"/>
    </xf>
    <xf numFmtId="0" fontId="6" fillId="0" borderId="1" xfId="0" applyFont="1" applyBorder="1" applyAlignment="1">
      <alignment vertical="center"/>
    </xf>
    <xf numFmtId="1"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8"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3" fontId="2" fillId="0" borderId="0" xfId="0" applyNumberFormat="1" applyFont="1" applyAlignment="1">
      <alignment horizontal="center" vertical="center"/>
    </xf>
    <xf numFmtId="3" fontId="2" fillId="0" borderId="1" xfId="0" applyNumberFormat="1" applyFont="1" applyBorder="1" applyAlignment="1">
      <alignment horizontal="center" vertical="center"/>
    </xf>
    <xf numFmtId="0" fontId="8" fillId="7" borderId="1" xfId="0" applyFont="1" applyFill="1" applyBorder="1" applyAlignment="1">
      <alignment horizontal="center" vertical="center"/>
    </xf>
    <xf numFmtId="0" fontId="8" fillId="9" borderId="1" xfId="0" applyFont="1" applyFill="1" applyBorder="1" applyAlignment="1">
      <alignment horizontal="center" vertical="center"/>
    </xf>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xf>
    <xf numFmtId="0" fontId="8" fillId="4" borderId="1" xfId="0" applyFont="1" applyFill="1" applyBorder="1" applyAlignment="1">
      <alignment horizontal="center" vertical="center"/>
    </xf>
    <xf numFmtId="0" fontId="7" fillId="14" borderId="1" xfId="0" applyFont="1" applyFill="1" applyBorder="1" applyAlignment="1">
      <alignment horizontal="center" vertical="center"/>
    </xf>
    <xf numFmtId="164" fontId="7" fillId="0" borderId="1" xfId="0" applyNumberFormat="1" applyFont="1" applyBorder="1" applyAlignment="1">
      <alignment horizontal="center" vertical="center"/>
    </xf>
    <xf numFmtId="164" fontId="7" fillId="15" borderId="1" xfId="0" applyNumberFormat="1" applyFont="1" applyFill="1" applyBorder="1" applyAlignment="1">
      <alignment horizontal="center" vertical="center"/>
    </xf>
    <xf numFmtId="0" fontId="10" fillId="6" borderId="1" xfId="0" applyFont="1" applyFill="1" applyBorder="1" applyAlignment="1">
      <alignment horizontal="center" vertical="center"/>
    </xf>
    <xf numFmtId="0" fontId="1" fillId="0" borderId="1" xfId="0" applyFont="1" applyBorder="1" applyAlignment="1">
      <alignment vertical="center"/>
    </xf>
    <xf numFmtId="0" fontId="0" fillId="18" borderId="0" xfId="0" applyFill="1"/>
    <xf numFmtId="0" fontId="7" fillId="13" borderId="2" xfId="0" applyFont="1" applyFill="1" applyBorder="1" applyAlignment="1">
      <alignment horizontal="center" vertical="center"/>
    </xf>
    <xf numFmtId="0" fontId="8" fillId="4" borderId="0" xfId="0" applyFont="1" applyFill="1" applyAlignment="1">
      <alignment horizontal="left" vertical="center"/>
    </xf>
    <xf numFmtId="0" fontId="10" fillId="3" borderId="1" xfId="0" applyFont="1" applyFill="1" applyBorder="1" applyAlignment="1">
      <alignment horizontal="center" vertical="center"/>
    </xf>
    <xf numFmtId="9" fontId="0" fillId="0" borderId="0" xfId="1" applyFont="1"/>
    <xf numFmtId="165" fontId="0" fillId="0" borderId="0" xfId="0" applyNumberFormat="1"/>
    <xf numFmtId="1" fontId="0" fillId="0" borderId="0" xfId="0" applyNumberFormat="1"/>
    <xf numFmtId="164" fontId="0" fillId="0" borderId="0" xfId="1" applyNumberFormat="1" applyFont="1"/>
    <xf numFmtId="0" fontId="7" fillId="12" borderId="2" xfId="0" applyFont="1" applyFill="1" applyBorder="1" applyAlignment="1">
      <alignment horizontal="center" vertical="center"/>
    </xf>
    <xf numFmtId="0" fontId="8" fillId="7"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8" fillId="0" borderId="0" xfId="0" applyFont="1" applyAlignment="1">
      <alignment horizontal="center" vertical="center"/>
    </xf>
    <xf numFmtId="0" fontId="11" fillId="0" borderId="0" xfId="0" applyFont="1"/>
    <xf numFmtId="9" fontId="2" fillId="22" borderId="1" xfId="0" applyNumberFormat="1" applyFont="1" applyFill="1" applyBorder="1" applyAlignment="1">
      <alignment horizontal="center" vertical="center"/>
    </xf>
    <xf numFmtId="2" fontId="2" fillId="22" borderId="1" xfId="0" applyNumberFormat="1" applyFont="1" applyFill="1" applyBorder="1" applyAlignment="1">
      <alignment horizontal="center" vertical="center"/>
    </xf>
    <xf numFmtId="164" fontId="2" fillId="22" borderId="1" xfId="0" applyNumberFormat="1" applyFont="1" applyFill="1" applyBorder="1" applyAlignment="1">
      <alignment horizontal="center" vertical="center"/>
    </xf>
    <xf numFmtId="1" fontId="2" fillId="22" borderId="1" xfId="0" applyNumberFormat="1" applyFont="1" applyFill="1" applyBorder="1" applyAlignment="1">
      <alignment horizontal="center" vertical="center"/>
    </xf>
    <xf numFmtId="3" fontId="2" fillId="22" borderId="1" xfId="0" applyNumberFormat="1" applyFont="1" applyFill="1" applyBorder="1" applyAlignment="1">
      <alignment horizontal="center" vertical="center"/>
    </xf>
    <xf numFmtId="0" fontId="16" fillId="18" borderId="0" xfId="0" applyFont="1" applyFill="1"/>
    <xf numFmtId="0" fontId="12" fillId="17" borderId="0" xfId="0" applyFont="1" applyFill="1" applyAlignment="1">
      <alignment horizontal="center" vertical="center"/>
    </xf>
    <xf numFmtId="0" fontId="10" fillId="11" borderId="2" xfId="0" applyFont="1" applyFill="1" applyBorder="1" applyAlignment="1">
      <alignment horizontal="center" vertical="center"/>
    </xf>
    <xf numFmtId="0" fontId="10" fillId="11" borderId="4" xfId="0" applyFont="1" applyFill="1" applyBorder="1" applyAlignment="1">
      <alignment horizontal="center" vertical="center"/>
    </xf>
    <xf numFmtId="0" fontId="9" fillId="13" borderId="2" xfId="0" applyFont="1" applyFill="1" applyBorder="1" applyAlignment="1">
      <alignment horizontal="center" vertical="center"/>
    </xf>
    <xf numFmtId="0" fontId="9" fillId="13" borderId="4" xfId="0" applyFont="1" applyFill="1" applyBorder="1" applyAlignment="1">
      <alignment horizontal="center" vertical="center"/>
    </xf>
    <xf numFmtId="0" fontId="9" fillId="12" borderId="2" xfId="0" applyFont="1" applyFill="1" applyBorder="1" applyAlignment="1">
      <alignment horizontal="center" vertical="center"/>
    </xf>
    <xf numFmtId="0" fontId="9" fillId="12" borderId="4" xfId="0" applyFont="1" applyFill="1" applyBorder="1" applyAlignment="1">
      <alignment horizontal="center" vertical="center"/>
    </xf>
    <xf numFmtId="0" fontId="14" fillId="9" borderId="1" xfId="0" applyFont="1" applyFill="1" applyBorder="1" applyAlignment="1">
      <alignment horizontal="center" vertical="center" textRotation="90"/>
    </xf>
    <xf numFmtId="0" fontId="12" fillId="19" borderId="0" xfId="0" applyFont="1" applyFill="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11" fillId="16" borderId="0" xfId="0" applyFont="1" applyFill="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15" borderId="2" xfId="0" applyFont="1" applyFill="1" applyBorder="1" applyAlignment="1">
      <alignment horizontal="left" vertical="center"/>
    </xf>
    <xf numFmtId="0" fontId="8" fillId="15" borderId="3" xfId="0" applyFont="1" applyFill="1" applyBorder="1" applyAlignment="1">
      <alignment horizontal="left" vertical="center"/>
    </xf>
    <xf numFmtId="0" fontId="8" fillId="15" borderId="4" xfId="0" applyFont="1" applyFill="1" applyBorder="1" applyAlignment="1">
      <alignment horizontal="left" vertical="center"/>
    </xf>
    <xf numFmtId="0" fontId="8" fillId="0" borderId="1" xfId="0" applyFont="1" applyBorder="1" applyAlignment="1">
      <alignment horizontal="left" vertical="center"/>
    </xf>
    <xf numFmtId="0" fontId="8" fillId="15" borderId="1" xfId="0" applyFont="1" applyFill="1" applyBorder="1" applyAlignment="1">
      <alignment horizontal="left" vertical="center"/>
    </xf>
    <xf numFmtId="0" fontId="8" fillId="4" borderId="1" xfId="0" applyFont="1" applyFill="1" applyBorder="1" applyAlignment="1">
      <alignment horizontal="center" vertical="center"/>
    </xf>
    <xf numFmtId="0" fontId="12" fillId="20" borderId="0" xfId="0" applyFont="1" applyFill="1" applyAlignment="1">
      <alignment horizontal="center" vertical="center"/>
    </xf>
    <xf numFmtId="0" fontId="4" fillId="0" borderId="0" xfId="0" applyFont="1" applyProtection="1">
      <protection locked="0"/>
    </xf>
    <xf numFmtId="0" fontId="0" fillId="0" borderId="0" xfId="0" applyProtection="1">
      <protection locked="0"/>
    </xf>
    <xf numFmtId="0" fontId="0" fillId="0" borderId="0" xfId="0" applyAlignment="1" applyProtection="1">
      <alignment horizontal="center" vertical="center"/>
      <protection locked="0"/>
    </xf>
    <xf numFmtId="0" fontId="5" fillId="3" borderId="1" xfId="0" applyFont="1" applyFill="1" applyBorder="1" applyAlignment="1" applyProtection="1">
      <alignment horizontal="center"/>
      <protection locked="0"/>
    </xf>
    <xf numFmtId="0" fontId="4" fillId="5" borderId="1"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vertical="center"/>
      <protection locked="0"/>
    </xf>
    <xf numFmtId="9" fontId="2" fillId="0" borderId="1" xfId="0" applyNumberFormat="1"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0" fillId="0" borderId="0" xfId="0" applyProtection="1"/>
    <xf numFmtId="0" fontId="0" fillId="0" borderId="0" xfId="0" applyAlignment="1" applyProtection="1">
      <alignment horizontal="center" vertical="center"/>
    </xf>
    <xf numFmtId="0" fontId="4" fillId="4" borderId="1" xfId="0" applyFont="1" applyFill="1" applyBorder="1" applyAlignment="1" applyProtection="1">
      <alignment horizontal="center"/>
    </xf>
    <xf numFmtId="0" fontId="4" fillId="5" borderId="1" xfId="0" applyFont="1" applyFill="1" applyBorder="1" applyAlignment="1" applyProtection="1">
      <alignment horizontal="center"/>
    </xf>
    <xf numFmtId="9" fontId="2" fillId="8" borderId="1" xfId="0" applyNumberFormat="1" applyFont="1" applyFill="1" applyBorder="1" applyAlignment="1" applyProtection="1">
      <alignment horizontal="center" vertical="center"/>
    </xf>
    <xf numFmtId="9" fontId="2" fillId="0" borderId="1" xfId="0" applyNumberFormat="1" applyFont="1" applyBorder="1" applyAlignment="1" applyProtection="1">
      <alignment horizontal="center" vertical="center"/>
    </xf>
    <xf numFmtId="2" fontId="2" fillId="8" borderId="1" xfId="0" applyNumberFormat="1" applyFont="1" applyFill="1" applyBorder="1" applyAlignment="1" applyProtection="1">
      <alignment horizontal="center" vertical="center"/>
    </xf>
    <xf numFmtId="1" fontId="2" fillId="8" borderId="1" xfId="0" applyNumberFormat="1" applyFont="1" applyFill="1" applyBorder="1" applyAlignment="1" applyProtection="1">
      <alignment horizontal="center" vertical="center"/>
    </xf>
    <xf numFmtId="164" fontId="2" fillId="8" borderId="1" xfId="0" applyNumberFormat="1" applyFont="1" applyFill="1" applyBorder="1" applyAlignment="1" applyProtection="1">
      <alignment horizontal="center" vertical="center"/>
    </xf>
    <xf numFmtId="3" fontId="2" fillId="8" borderId="1" xfId="0" applyNumberFormat="1" applyFont="1" applyFill="1" applyBorder="1" applyAlignment="1" applyProtection="1">
      <alignment horizontal="center" vertical="center"/>
    </xf>
    <xf numFmtId="0" fontId="15" fillId="0" borderId="0" xfId="0" applyFont="1" applyAlignment="1" applyProtection="1">
      <alignment horizontal="center"/>
      <protection locked="0"/>
    </xf>
    <xf numFmtId="0" fontId="5" fillId="3" borderId="11" xfId="0" applyFont="1" applyFill="1" applyBorder="1" applyAlignment="1" applyProtection="1">
      <alignment horizontal="center"/>
      <protection locked="0"/>
    </xf>
    <xf numFmtId="0" fontId="5" fillId="23" borderId="1" xfId="0" applyFont="1" applyFill="1" applyBorder="1" applyAlignment="1" applyProtection="1">
      <alignment horizontal="center"/>
      <protection locked="0"/>
    </xf>
    <xf numFmtId="3" fontId="1" fillId="0" borderId="1" xfId="0" applyNumberFormat="1" applyFont="1" applyBorder="1" applyAlignment="1" applyProtection="1">
      <alignment horizontal="center"/>
      <protection locked="0"/>
    </xf>
    <xf numFmtId="0" fontId="1" fillId="21" borderId="1" xfId="0" applyFont="1" applyFill="1" applyBorder="1" applyAlignment="1" applyProtection="1">
      <alignment vertical="center"/>
      <protection locked="0"/>
    </xf>
    <xf numFmtId="0" fontId="1" fillId="0" borderId="1" xfId="0" applyFont="1" applyBorder="1" applyAlignment="1" applyProtection="1">
      <alignment vertical="center"/>
      <protection locked="0"/>
    </xf>
    <xf numFmtId="3" fontId="1" fillId="2" borderId="1" xfId="0" applyNumberFormat="1" applyFont="1" applyFill="1" applyBorder="1" applyAlignment="1" applyProtection="1">
      <alignment horizontal="center" vertical="center"/>
    </xf>
    <xf numFmtId="3" fontId="2" fillId="22" borderId="1" xfId="0" applyNumberFormat="1" applyFont="1" applyFill="1" applyBorder="1" applyAlignment="1" applyProtection="1">
      <alignment horizontal="center" vertical="center"/>
    </xf>
    <xf numFmtId="9" fontId="2" fillId="18" borderId="1" xfId="0" applyNumberFormat="1" applyFont="1" applyFill="1" applyBorder="1" applyAlignment="1" applyProtection="1">
      <alignment horizontal="center" vertical="center"/>
    </xf>
  </cellXfs>
  <cellStyles count="2">
    <cellStyle name="Normal" xfId="0" builtinId="0"/>
    <cellStyle name="Per cent" xfId="1"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9C4BD2B-D586-431C-AAD2-FB178F960E7D}"/>
  </tableStyles>
  <colors>
    <mruColors>
      <color rgb="FFBCF1FE"/>
      <color rgb="FFFF95FE"/>
      <color rgb="FFB34FFF"/>
      <color rgb="FF00E2FF"/>
      <color rgb="FFFB7278"/>
      <color rgb="FFFF51E0"/>
      <color rgb="FFFFCAF6"/>
      <color rgb="FF91EBFE"/>
      <color rgb="FFFF8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Planning!$C$4</c:f>
          <c:strCache>
            <c:ptCount val="1"/>
            <c:pt idx="0">
              <c:v>ECE Adjusted Net Enrolment Rate (ANER), 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Planning!$D$4:$K$4</c:f>
              <c:numCache>
                <c:formatCode>0%</c:formatCode>
                <c:ptCount val="8"/>
                <c:pt idx="0">
                  <c:v>0.28000000000000003</c:v>
                </c:pt>
                <c:pt idx="1">
                  <c:v>0.31000000000000005</c:v>
                </c:pt>
                <c:pt idx="2">
                  <c:v>0.34000000000000008</c:v>
                </c:pt>
                <c:pt idx="3">
                  <c:v>0.37000000000000011</c:v>
                </c:pt>
                <c:pt idx="4">
                  <c:v>0.40000000000000013</c:v>
                </c:pt>
                <c:pt idx="5">
                  <c:v>0.43000000000000016</c:v>
                </c:pt>
                <c:pt idx="6">
                  <c:v>0.46000000000000019</c:v>
                </c:pt>
                <c:pt idx="7">
                  <c:v>0.49000000000000021</c:v>
                </c:pt>
              </c:numCache>
            </c:numRef>
          </c:val>
          <c:extLst>
            <c:ext xmlns:c16="http://schemas.microsoft.com/office/drawing/2014/chart" uri="{C3380CC4-5D6E-409C-BE32-E72D297353CC}">
              <c16:uniqueId val="{00000000-8A75-144D-BA68-9EB7076E682F}"/>
            </c:ext>
          </c:extLst>
        </c:ser>
        <c:ser>
          <c:idx val="1"/>
          <c:order val="1"/>
          <c:tx>
            <c:strRef>
              <c:f>Monitoring!$E$2</c:f>
              <c:strCache>
                <c:ptCount val="1"/>
                <c:pt idx="0">
                  <c:v>Achieved</c:v>
                </c:pt>
              </c:strCache>
            </c:strRef>
          </c:tx>
          <c:spPr>
            <a:solidFill>
              <a:srgbClr val="92D050"/>
            </a:solidFill>
            <a:ln>
              <a:noFill/>
            </a:ln>
            <a:effectLst/>
          </c:spPr>
          <c:invertIfNegative val="0"/>
          <c:dLbls>
            <c:dLbl>
              <c:idx val="1"/>
              <c:layout>
                <c:manualLayout>
                  <c:x val="1.8018018018018018E-2"/>
                  <c:y val="6.55200655200655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75-144D-BA68-9EB7076E682F}"/>
                </c:ext>
              </c:extLst>
            </c:dLbl>
            <c:dLbl>
              <c:idx val="2"/>
              <c:layout>
                <c:manualLayout>
                  <c:x val="1.0296010296010296E-2"/>
                  <c:y val="3.27600327600327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75-144D-BA68-9EB7076E682F}"/>
                </c:ext>
              </c:extLst>
            </c:dLbl>
            <c:dLbl>
              <c:idx val="3"/>
              <c:layout>
                <c:manualLayout>
                  <c:x val="1.2870012870012775E-2"/>
                  <c:y val="6.55200655200655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75-144D-BA68-9EB7076E682F}"/>
                </c:ext>
              </c:extLst>
            </c:dLbl>
            <c:dLbl>
              <c:idx val="4"/>
              <c:layout>
                <c:manualLayout>
                  <c:x val="1.2870012870012869E-2"/>
                  <c:y val="6.55200655200655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75-144D-BA68-9EB7076E682F}"/>
                </c:ext>
              </c:extLst>
            </c:dLbl>
            <c:dLbl>
              <c:idx val="5"/>
              <c:layout>
                <c:manualLayout>
                  <c:x val="1.2870012870012869E-2"/>
                  <c:y val="6.55200655200655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75-144D-BA68-9EB7076E682F}"/>
                </c:ext>
              </c:extLst>
            </c:dLbl>
            <c:dLbl>
              <c:idx val="6"/>
              <c:layout>
                <c:manualLayout>
                  <c:x val="1.2870012870012869E-2"/>
                  <c:y val="3.27600327600327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A75-144D-BA68-9EB7076E682F}"/>
                </c:ext>
              </c:extLst>
            </c:dLbl>
            <c:dLbl>
              <c:idx val="7"/>
              <c:layout>
                <c:manualLayout>
                  <c:x val="1.2870012870012869E-2"/>
                  <c:y val="3.27600327600327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75-144D-BA68-9EB7076E682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Monitoring!$D$4:$K$4</c:f>
              <c:numCache>
                <c:formatCode>0%</c:formatCode>
                <c:ptCount val="8"/>
                <c:pt idx="1">
                  <c:v>0.28000000000000003</c:v>
                </c:pt>
                <c:pt idx="2">
                  <c:v>0.28999999999999998</c:v>
                </c:pt>
                <c:pt idx="3">
                  <c:v>0.31</c:v>
                </c:pt>
                <c:pt idx="4">
                  <c:v>0.31</c:v>
                </c:pt>
                <c:pt idx="5">
                  <c:v>0.3</c:v>
                </c:pt>
                <c:pt idx="6">
                  <c:v>0.31</c:v>
                </c:pt>
                <c:pt idx="7">
                  <c:v>0.32</c:v>
                </c:pt>
              </c:numCache>
            </c:numRef>
          </c:val>
          <c:extLst>
            <c:ext xmlns:c16="http://schemas.microsoft.com/office/drawing/2014/chart" uri="{C3380CC4-5D6E-409C-BE32-E72D297353CC}">
              <c16:uniqueId val="{00000001-8A75-144D-BA68-9EB7076E682F}"/>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5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Planning!$C$20</c:f>
          <c:strCache>
            <c:ptCount val="1"/>
            <c:pt idx="0">
              <c:v>Pre-Primary Pupil-Qualified Teacher Ratio</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bar"/>
        <c:grouping val="clustered"/>
        <c:varyColors val="0"/>
        <c:ser>
          <c:idx val="1"/>
          <c:order val="0"/>
          <c:tx>
            <c:strRef>
              <c:f>Monitoring!$E$2</c:f>
              <c:strCache>
                <c:ptCount val="1"/>
                <c:pt idx="0">
                  <c:v>Achieved</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Monitoring!$D$20:$K$20</c:f>
              <c:numCache>
                <c:formatCode>0</c:formatCode>
                <c:ptCount val="8"/>
                <c:pt idx="1">
                  <c:v>72</c:v>
                </c:pt>
                <c:pt idx="2">
                  <c:v>69</c:v>
                </c:pt>
                <c:pt idx="3">
                  <c:v>66</c:v>
                </c:pt>
                <c:pt idx="4">
                  <c:v>63</c:v>
                </c:pt>
                <c:pt idx="5">
                  <c:v>60</c:v>
                </c:pt>
                <c:pt idx="6">
                  <c:v>57</c:v>
                </c:pt>
                <c:pt idx="7">
                  <c:v>54</c:v>
                </c:pt>
              </c:numCache>
            </c:numRef>
          </c:val>
          <c:extLst>
            <c:ext xmlns:c16="http://schemas.microsoft.com/office/drawing/2014/chart" uri="{C3380CC4-5D6E-409C-BE32-E72D297353CC}">
              <c16:uniqueId val="{00000008-6095-DF44-A9FC-4FC128CF1D62}"/>
            </c:ext>
          </c:extLst>
        </c:ser>
        <c:ser>
          <c:idx val="0"/>
          <c:order val="1"/>
          <c:tx>
            <c:strRef>
              <c:f>Planning!$E$2</c:f>
              <c:strCache>
                <c:ptCount val="1"/>
                <c:pt idx="0">
                  <c:v>Planned</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Planning!$D$20:$K$20</c:f>
              <c:numCache>
                <c:formatCode>0</c:formatCode>
                <c:ptCount val="8"/>
                <c:pt idx="0">
                  <c:v>75</c:v>
                </c:pt>
                <c:pt idx="1">
                  <c:v>71</c:v>
                </c:pt>
                <c:pt idx="2">
                  <c:v>67</c:v>
                </c:pt>
                <c:pt idx="3">
                  <c:v>63</c:v>
                </c:pt>
                <c:pt idx="4">
                  <c:v>59</c:v>
                </c:pt>
                <c:pt idx="5">
                  <c:v>55</c:v>
                </c:pt>
                <c:pt idx="6">
                  <c:v>51</c:v>
                </c:pt>
                <c:pt idx="7">
                  <c:v>47</c:v>
                </c:pt>
              </c:numCache>
            </c:numRef>
          </c:val>
          <c:extLst>
            <c:ext xmlns:c16="http://schemas.microsoft.com/office/drawing/2014/chart" uri="{C3380CC4-5D6E-409C-BE32-E72D297353CC}">
              <c16:uniqueId val="{00000000-6095-DF44-A9FC-4FC128CF1D62}"/>
            </c:ext>
          </c:extLst>
        </c:ser>
        <c:dLbls>
          <c:dLblPos val="outEnd"/>
          <c:showLegendKey val="0"/>
          <c:showVal val="1"/>
          <c:showCatName val="0"/>
          <c:showSerName val="0"/>
          <c:showPercent val="0"/>
          <c:showBubbleSize val="0"/>
        </c:dLbls>
        <c:gapWidth val="219"/>
        <c:axId val="1370291712"/>
        <c:axId val="1369814864"/>
      </c:barChart>
      <c:catAx>
        <c:axId val="137029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b"/>
        <c:numFmt formatCode="General"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75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Planning!$C$21</c:f>
          <c:strCache>
            <c:ptCount val="1"/>
            <c:pt idx="0">
              <c:v>Pre-Primary Pupil-Teacher Ratio</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Planning!$D$21:$K$21</c:f>
              <c:numCache>
                <c:formatCode>0</c:formatCode>
                <c:ptCount val="8"/>
                <c:pt idx="0">
                  <c:v>65</c:v>
                </c:pt>
                <c:pt idx="1">
                  <c:v>62</c:v>
                </c:pt>
                <c:pt idx="2">
                  <c:v>59</c:v>
                </c:pt>
                <c:pt idx="3">
                  <c:v>56</c:v>
                </c:pt>
                <c:pt idx="4">
                  <c:v>53</c:v>
                </c:pt>
                <c:pt idx="5">
                  <c:v>50</c:v>
                </c:pt>
                <c:pt idx="6">
                  <c:v>47</c:v>
                </c:pt>
                <c:pt idx="7">
                  <c:v>44</c:v>
                </c:pt>
              </c:numCache>
            </c:numRef>
          </c:val>
          <c:extLst>
            <c:ext xmlns:c16="http://schemas.microsoft.com/office/drawing/2014/chart" uri="{C3380CC4-5D6E-409C-BE32-E72D297353CC}">
              <c16:uniqueId val="{00000001-0F3E-B740-8DC5-E7AC38E31752}"/>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Monitoring!$D$21:$K$21</c:f>
              <c:numCache>
                <c:formatCode>0</c:formatCode>
                <c:ptCount val="8"/>
                <c:pt idx="1">
                  <c:v>60</c:v>
                </c:pt>
                <c:pt idx="2">
                  <c:v>57</c:v>
                </c:pt>
                <c:pt idx="3">
                  <c:v>54</c:v>
                </c:pt>
                <c:pt idx="4">
                  <c:v>51</c:v>
                </c:pt>
                <c:pt idx="5">
                  <c:v>48</c:v>
                </c:pt>
                <c:pt idx="6">
                  <c:v>45</c:v>
                </c:pt>
                <c:pt idx="7">
                  <c:v>42</c:v>
                </c:pt>
              </c:numCache>
            </c:numRef>
          </c:val>
          <c:extLst>
            <c:ext xmlns:c16="http://schemas.microsoft.com/office/drawing/2014/chart" uri="{C3380CC4-5D6E-409C-BE32-E72D297353CC}">
              <c16:uniqueId val="{00000008-0F3E-B740-8DC5-E7AC38E31752}"/>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40000"/>
        <a:lumOff val="6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Planning!$C$22</c:f>
          <c:strCache>
            <c:ptCount val="1"/>
            <c:pt idx="0">
              <c:v>Percentage Share of ECE in Education Budget</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Planning!$D$22:$K$22</c:f>
              <c:numCache>
                <c:formatCode>0.0%</c:formatCode>
                <c:ptCount val="8"/>
                <c:pt idx="0">
                  <c:v>2.1999999999999999E-2</c:v>
                </c:pt>
                <c:pt idx="1">
                  <c:v>2.4999999999999998E-2</c:v>
                </c:pt>
                <c:pt idx="2">
                  <c:v>2.7999999999999997E-2</c:v>
                </c:pt>
                <c:pt idx="3">
                  <c:v>3.0999999999999996E-2</c:v>
                </c:pt>
                <c:pt idx="4">
                  <c:v>3.3999999999999996E-2</c:v>
                </c:pt>
                <c:pt idx="5">
                  <c:v>3.6999999999999998E-2</c:v>
                </c:pt>
                <c:pt idx="6">
                  <c:v>0.04</c:v>
                </c:pt>
                <c:pt idx="7">
                  <c:v>4.3000000000000003E-2</c:v>
                </c:pt>
              </c:numCache>
            </c:numRef>
          </c:val>
          <c:extLst>
            <c:ext xmlns:c16="http://schemas.microsoft.com/office/drawing/2014/chart" uri="{C3380CC4-5D6E-409C-BE32-E72D297353CC}">
              <c16:uniqueId val="{00000000-557D-C04F-8C28-DA91AEEC1767}"/>
            </c:ext>
          </c:extLst>
        </c:ser>
        <c:ser>
          <c:idx val="1"/>
          <c:order val="1"/>
          <c:tx>
            <c:strRef>
              <c:f>Monitoring!$E$2</c:f>
              <c:strCache>
                <c:ptCount val="1"/>
                <c:pt idx="0">
                  <c:v>Achieved</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Monitoring!$D$22:$K$22</c:f>
              <c:numCache>
                <c:formatCode>0.0%</c:formatCode>
                <c:ptCount val="8"/>
                <c:pt idx="1">
                  <c:v>2.4E-2</c:v>
                </c:pt>
                <c:pt idx="2">
                  <c:v>2.6000000000000002E-2</c:v>
                </c:pt>
                <c:pt idx="3">
                  <c:v>2.8000000000000004E-2</c:v>
                </c:pt>
                <c:pt idx="4">
                  <c:v>3.0000000000000006E-2</c:v>
                </c:pt>
                <c:pt idx="5">
                  <c:v>3.2000000000000008E-2</c:v>
                </c:pt>
                <c:pt idx="6">
                  <c:v>3.4000000000000009E-2</c:v>
                </c:pt>
                <c:pt idx="7">
                  <c:v>3.6000000000000011E-2</c:v>
                </c:pt>
              </c:numCache>
            </c:numRef>
          </c:val>
          <c:extLst>
            <c:ext xmlns:c16="http://schemas.microsoft.com/office/drawing/2014/chart" uri="{C3380CC4-5D6E-409C-BE32-E72D297353CC}">
              <c16:uniqueId val="{00000001-557D-C04F-8C28-DA91AEEC1767}"/>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75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Planning!$C$23</c:f>
          <c:strCache>
            <c:ptCount val="1"/>
            <c:pt idx="0">
              <c:v>Budget Committed for ECE (in absolute terms) - million local currency</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bar"/>
        <c:grouping val="clustered"/>
        <c:varyColors val="0"/>
        <c:ser>
          <c:idx val="1"/>
          <c:order val="0"/>
          <c:tx>
            <c:strRef>
              <c:f>Monitoring!$E$2</c:f>
              <c:strCache>
                <c:ptCount val="1"/>
                <c:pt idx="0">
                  <c:v>Achieved</c:v>
                </c:pt>
              </c:strCache>
            </c:strRef>
          </c:tx>
          <c:spPr>
            <a:solidFill>
              <a:schemeClr val="accent2"/>
            </a:solidFill>
            <a:ln>
              <a:noFill/>
            </a:ln>
            <a:effectLst/>
          </c:spPr>
          <c:invertIfNegative val="0"/>
          <c:dLbls>
            <c:dLbl>
              <c:idx val="1"/>
              <c:layout>
                <c:manualLayout>
                  <c:x val="-5.1612903225806452E-3"/>
                  <c:y val="3.81388253241800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3E-CB45-A3C0-C0886713B930}"/>
                </c:ext>
              </c:extLst>
            </c:dLbl>
            <c:dLbl>
              <c:idx val="2"/>
              <c:layout>
                <c:manualLayout>
                  <c:x val="-7.7419354838709677E-3"/>
                  <c:y val="2.8604118993135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3E-CB45-A3C0-C0886713B930}"/>
                </c:ext>
              </c:extLst>
            </c:dLbl>
            <c:dLbl>
              <c:idx val="3"/>
              <c:layout>
                <c:manualLayout>
                  <c:x val="-5.1612903225806452E-3"/>
                  <c:y val="3.49605898804983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3E-CB45-A3C0-C0886713B930}"/>
                </c:ext>
              </c:extLst>
            </c:dLbl>
            <c:dLbl>
              <c:idx val="4"/>
              <c:layout>
                <c:manualLayout>
                  <c:x val="-5.1612903225806452E-3"/>
                  <c:y val="3.17823544368166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3E-CB45-A3C0-C0886713B930}"/>
                </c:ext>
              </c:extLst>
            </c:dLbl>
            <c:dLbl>
              <c:idx val="5"/>
              <c:layout>
                <c:manualLayout>
                  <c:x val="-5.1612903225806452E-3"/>
                  <c:y val="2.8604118993135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3E-CB45-A3C0-C0886713B930}"/>
                </c:ext>
              </c:extLst>
            </c:dLbl>
            <c:dLbl>
              <c:idx val="6"/>
              <c:layout>
                <c:manualLayout>
                  <c:x val="-7.7419354838709677E-3"/>
                  <c:y val="4.44952962115433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3E-CB45-A3C0-C0886713B930}"/>
                </c:ext>
              </c:extLst>
            </c:dLbl>
            <c:dLbl>
              <c:idx val="7"/>
              <c:layout>
                <c:manualLayout>
                  <c:x val="0"/>
                  <c:y val="3.49605898804983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3E-CB45-A3C0-C0886713B93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Monitoring!$D$23:$K$23</c:f>
              <c:numCache>
                <c:formatCode>#,##0</c:formatCode>
                <c:ptCount val="8"/>
                <c:pt idx="1">
                  <c:v>139541</c:v>
                </c:pt>
                <c:pt idx="2">
                  <c:v>149541</c:v>
                </c:pt>
                <c:pt idx="3">
                  <c:v>159541</c:v>
                </c:pt>
                <c:pt idx="4">
                  <c:v>169541</c:v>
                </c:pt>
                <c:pt idx="5">
                  <c:v>179541</c:v>
                </c:pt>
                <c:pt idx="6">
                  <c:v>189541</c:v>
                </c:pt>
                <c:pt idx="7">
                  <c:v>199541</c:v>
                </c:pt>
              </c:numCache>
            </c:numRef>
          </c:val>
          <c:extLst>
            <c:ext xmlns:c16="http://schemas.microsoft.com/office/drawing/2014/chart" uri="{C3380CC4-5D6E-409C-BE32-E72D297353CC}">
              <c16:uniqueId val="{00000008-403E-CB45-A3C0-C0886713B930}"/>
            </c:ext>
          </c:extLst>
        </c:ser>
        <c:ser>
          <c:idx val="0"/>
          <c:order val="1"/>
          <c:tx>
            <c:strRef>
              <c:f>Planning!$E$2</c:f>
              <c:strCache>
                <c:ptCount val="1"/>
                <c:pt idx="0">
                  <c:v>Planned</c:v>
                </c:pt>
              </c:strCache>
            </c:strRef>
          </c:tx>
          <c:spPr>
            <a:solidFill>
              <a:schemeClr val="accent1"/>
            </a:solidFill>
            <a:ln>
              <a:noFill/>
            </a:ln>
            <a:effectLst/>
          </c:spPr>
          <c:invertIfNegative val="0"/>
          <c:dLbls>
            <c:dLbl>
              <c:idx val="1"/>
              <c:layout>
                <c:manualLayout>
                  <c:x val="-1.5483870967741935E-2"/>
                  <c:y val="-2.8604118993135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3E-CB45-A3C0-C0886713B930}"/>
                </c:ext>
              </c:extLst>
            </c:dLbl>
            <c:dLbl>
              <c:idx val="2"/>
              <c:layout>
                <c:manualLayout>
                  <c:x val="-2.0645161290322581E-2"/>
                  <c:y val="-2.8604118993135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3E-CB45-A3C0-C0886713B930}"/>
                </c:ext>
              </c:extLst>
            </c:dLbl>
            <c:dLbl>
              <c:idx val="3"/>
              <c:layout>
                <c:manualLayout>
                  <c:x val="-7.7419354838710154E-3"/>
                  <c:y val="-3.1782354436816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03E-CB45-A3C0-C0886713B930}"/>
                </c:ext>
              </c:extLst>
            </c:dLbl>
            <c:dLbl>
              <c:idx val="4"/>
              <c:layout>
                <c:manualLayout>
                  <c:x val="-2.0645161290322674E-2"/>
                  <c:y val="-2.542588354945334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3E-CB45-A3C0-C0886713B930}"/>
                </c:ext>
              </c:extLst>
            </c:dLbl>
            <c:dLbl>
              <c:idx val="5"/>
              <c:layout>
                <c:manualLayout>
                  <c:x val="-2.8387096774193644E-2"/>
                  <c:y val="-2.8604118993135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3E-CB45-A3C0-C0886713B930}"/>
                </c:ext>
              </c:extLst>
            </c:dLbl>
            <c:dLbl>
              <c:idx val="6"/>
              <c:layout>
                <c:manualLayout>
                  <c:x val="-2.5806451612903319E-2"/>
                  <c:y val="-1.58911772184083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03E-CB45-A3C0-C0886713B930}"/>
                </c:ext>
              </c:extLst>
            </c:dLbl>
            <c:dLbl>
              <c:idx val="7"/>
              <c:layout>
                <c:manualLayout>
                  <c:x val="-2.3225806451612905E-2"/>
                  <c:y val="-1.90694126620900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3E-CB45-A3C0-C0886713B93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Planning!$D$23:$K$23</c:f>
              <c:numCache>
                <c:formatCode>#,##0</c:formatCode>
                <c:ptCount val="8"/>
                <c:pt idx="0">
                  <c:v>134541</c:v>
                </c:pt>
                <c:pt idx="1">
                  <c:v>144541</c:v>
                </c:pt>
                <c:pt idx="2">
                  <c:v>154541</c:v>
                </c:pt>
                <c:pt idx="3">
                  <c:v>164541</c:v>
                </c:pt>
                <c:pt idx="4">
                  <c:v>174541</c:v>
                </c:pt>
                <c:pt idx="5">
                  <c:v>184541</c:v>
                </c:pt>
                <c:pt idx="6">
                  <c:v>194541</c:v>
                </c:pt>
                <c:pt idx="7">
                  <c:v>204541</c:v>
                </c:pt>
              </c:numCache>
            </c:numRef>
          </c:val>
          <c:extLst>
            <c:ext xmlns:c16="http://schemas.microsoft.com/office/drawing/2014/chart" uri="{C3380CC4-5D6E-409C-BE32-E72D297353CC}">
              <c16:uniqueId val="{00000000-403E-CB45-A3C0-C0886713B930}"/>
            </c:ext>
          </c:extLst>
        </c:ser>
        <c:dLbls>
          <c:dLblPos val="outEnd"/>
          <c:showLegendKey val="0"/>
          <c:showVal val="1"/>
          <c:showCatName val="0"/>
          <c:showSerName val="0"/>
          <c:showPercent val="0"/>
          <c:showBubbleSize val="0"/>
        </c:dLbls>
        <c:gapWidth val="219"/>
        <c:axId val="1370291712"/>
        <c:axId val="1369814864"/>
      </c:barChart>
      <c:catAx>
        <c:axId val="1370291712"/>
        <c:scaling>
          <c:orientation val="minMax"/>
        </c:scaling>
        <c:delete val="0"/>
        <c:axPos val="l"/>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b"/>
        <c:numFmt formatCode="General"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40000"/>
        <a:lumOff val="6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Planning!$C$10</c:f>
          <c:strCache>
            <c:ptCount val="1"/>
            <c:pt idx="0">
              <c:v>Percentage of Children with Mild Disabilities in Formal Schools, 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Planning!$D$10:$K$10</c:f>
              <c:numCache>
                <c:formatCode>0.0%</c:formatCode>
                <c:ptCount val="8"/>
                <c:pt idx="0" formatCode="0%">
                  <c:v>0.02</c:v>
                </c:pt>
                <c:pt idx="1">
                  <c:v>2.5000000000000001E-2</c:v>
                </c:pt>
                <c:pt idx="2">
                  <c:v>3.0000000000000002E-2</c:v>
                </c:pt>
                <c:pt idx="3">
                  <c:v>3.5000000000000003E-2</c:v>
                </c:pt>
                <c:pt idx="4">
                  <c:v>0.04</c:v>
                </c:pt>
                <c:pt idx="5">
                  <c:v>4.4999999999999998E-2</c:v>
                </c:pt>
                <c:pt idx="6">
                  <c:v>4.9999999999999996E-2</c:v>
                </c:pt>
                <c:pt idx="7">
                  <c:v>5.4999999999999993E-2</c:v>
                </c:pt>
              </c:numCache>
            </c:numRef>
          </c:val>
          <c:extLst>
            <c:ext xmlns:c16="http://schemas.microsoft.com/office/drawing/2014/chart" uri="{C3380CC4-5D6E-409C-BE32-E72D297353CC}">
              <c16:uniqueId val="{00000000-7ABF-CE46-809A-87D3131D64B4}"/>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Monitoring!$D$10:$K$10</c:f>
              <c:numCache>
                <c:formatCode>0.0%</c:formatCode>
                <c:ptCount val="8"/>
                <c:pt idx="1">
                  <c:v>2.1999999999999999E-2</c:v>
                </c:pt>
                <c:pt idx="2">
                  <c:v>2.5000000000000001E-2</c:v>
                </c:pt>
                <c:pt idx="3">
                  <c:v>2.5000000000000001E-2</c:v>
                </c:pt>
                <c:pt idx="4">
                  <c:v>2.7E-2</c:v>
                </c:pt>
                <c:pt idx="5">
                  <c:v>3.1E-2</c:v>
                </c:pt>
                <c:pt idx="6">
                  <c:v>3.3000000000000002E-2</c:v>
                </c:pt>
                <c:pt idx="7">
                  <c:v>3.5000000000000003E-2</c:v>
                </c:pt>
              </c:numCache>
            </c:numRef>
          </c:val>
          <c:extLst>
            <c:ext xmlns:c16="http://schemas.microsoft.com/office/drawing/2014/chart" uri="{C3380CC4-5D6E-409C-BE32-E72D297353CC}">
              <c16:uniqueId val="{00000008-7ABF-CE46-809A-87D3131D64B4}"/>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5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Planning!$C$11</c:f>
          <c:strCache>
            <c:ptCount val="1"/>
            <c:pt idx="0">
              <c:v>Percentage of Children with Mild Disabilities in Formal Schools, female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Planning!$D$11:$K$11</c:f>
              <c:numCache>
                <c:formatCode>0.0%</c:formatCode>
                <c:ptCount val="8"/>
                <c:pt idx="0" formatCode="0%">
                  <c:v>0.02</c:v>
                </c:pt>
                <c:pt idx="1">
                  <c:v>2.5000000000000001E-2</c:v>
                </c:pt>
                <c:pt idx="2">
                  <c:v>3.0000000000000002E-2</c:v>
                </c:pt>
                <c:pt idx="3">
                  <c:v>3.5000000000000003E-2</c:v>
                </c:pt>
                <c:pt idx="4">
                  <c:v>0.04</c:v>
                </c:pt>
                <c:pt idx="5">
                  <c:v>4.4999999999999998E-2</c:v>
                </c:pt>
                <c:pt idx="6">
                  <c:v>4.9999999999999996E-2</c:v>
                </c:pt>
                <c:pt idx="7">
                  <c:v>5.4999999999999993E-2</c:v>
                </c:pt>
              </c:numCache>
            </c:numRef>
          </c:val>
          <c:extLst>
            <c:ext xmlns:c16="http://schemas.microsoft.com/office/drawing/2014/chart" uri="{C3380CC4-5D6E-409C-BE32-E72D297353CC}">
              <c16:uniqueId val="{00000001-7711-5F4B-B127-C6E1C531EBCD}"/>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Monitoring!$D$11:$K$11</c:f>
              <c:numCache>
                <c:formatCode>0.0%</c:formatCode>
                <c:ptCount val="8"/>
                <c:pt idx="1">
                  <c:v>2.1999999999999999E-2</c:v>
                </c:pt>
                <c:pt idx="2">
                  <c:v>2.5000000000000001E-2</c:v>
                </c:pt>
                <c:pt idx="3">
                  <c:v>2.5000000000000001E-2</c:v>
                </c:pt>
                <c:pt idx="4">
                  <c:v>2.7E-2</c:v>
                </c:pt>
                <c:pt idx="5">
                  <c:v>3.1E-2</c:v>
                </c:pt>
                <c:pt idx="6">
                  <c:v>3.3000000000000002E-2</c:v>
                </c:pt>
                <c:pt idx="7">
                  <c:v>3.5000000000000003E-2</c:v>
                </c:pt>
              </c:numCache>
            </c:numRef>
          </c:val>
          <c:extLst>
            <c:ext xmlns:c16="http://schemas.microsoft.com/office/drawing/2014/chart" uri="{C3380CC4-5D6E-409C-BE32-E72D297353CC}">
              <c16:uniqueId val="{00000008-7711-5F4B-B127-C6E1C531EBCD}"/>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Planning!$C$12</c:f>
          <c:strCache>
            <c:ptCount val="1"/>
            <c:pt idx="0">
              <c:v>Percentage of New Entrants in Primary with ECE Experience, 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Planning!$D$12:$K$12</c:f>
              <c:numCache>
                <c:formatCode>0%</c:formatCode>
                <c:ptCount val="8"/>
                <c:pt idx="0">
                  <c:v>0.37</c:v>
                </c:pt>
                <c:pt idx="1">
                  <c:v>0.42</c:v>
                </c:pt>
                <c:pt idx="2">
                  <c:v>0.47</c:v>
                </c:pt>
                <c:pt idx="3">
                  <c:v>0.52</c:v>
                </c:pt>
                <c:pt idx="4">
                  <c:v>0.57000000000000006</c:v>
                </c:pt>
                <c:pt idx="5">
                  <c:v>0.62000000000000011</c:v>
                </c:pt>
                <c:pt idx="6">
                  <c:v>0.67000000000000015</c:v>
                </c:pt>
                <c:pt idx="7">
                  <c:v>0.7200000000000002</c:v>
                </c:pt>
              </c:numCache>
            </c:numRef>
          </c:val>
          <c:extLst>
            <c:ext xmlns:c16="http://schemas.microsoft.com/office/drawing/2014/chart" uri="{C3380CC4-5D6E-409C-BE32-E72D297353CC}">
              <c16:uniqueId val="{00000001-B6EA-D647-8D5E-9468A80090BD}"/>
            </c:ext>
          </c:extLst>
        </c:ser>
        <c:ser>
          <c:idx val="1"/>
          <c:order val="1"/>
          <c:tx>
            <c:strRef>
              <c:f>Monitoring!$E$2</c:f>
              <c:strCache>
                <c:ptCount val="1"/>
                <c:pt idx="0">
                  <c:v>Achieved</c:v>
                </c:pt>
              </c:strCache>
            </c:strRef>
          </c:tx>
          <c:spPr>
            <a:solidFill>
              <a:srgbClr val="FFC000"/>
            </a:solidFill>
            <a:ln>
              <a:noFill/>
            </a:ln>
            <a:effectLst/>
          </c:spPr>
          <c:invertIfNegative val="0"/>
          <c:dLbls>
            <c:dLbl>
              <c:idx val="1"/>
              <c:layout>
                <c:manualLayout>
                  <c:x val="-1.5444015444015444E-2"/>
                  <c:y val="1.63800163800162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EA-D647-8D5E-9468A80090BD}"/>
                </c:ext>
              </c:extLst>
            </c:dLbl>
            <c:dLbl>
              <c:idx val="4"/>
              <c:layout>
                <c:manualLayout>
                  <c:x val="-2.5740025740025739E-3"/>
                  <c:y val="1.6380016380016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EA-D647-8D5E-9468A80090B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Monitoring!$D$14:$K$14</c:f>
              <c:numCache>
                <c:formatCode>0%</c:formatCode>
                <c:ptCount val="8"/>
                <c:pt idx="1">
                  <c:v>0.19</c:v>
                </c:pt>
                <c:pt idx="2">
                  <c:v>0.27</c:v>
                </c:pt>
                <c:pt idx="3">
                  <c:v>0.33</c:v>
                </c:pt>
                <c:pt idx="4">
                  <c:v>0.36</c:v>
                </c:pt>
                <c:pt idx="5">
                  <c:v>0.39</c:v>
                </c:pt>
                <c:pt idx="6">
                  <c:v>0.42</c:v>
                </c:pt>
                <c:pt idx="7">
                  <c:v>0.45</c:v>
                </c:pt>
              </c:numCache>
            </c:numRef>
          </c:val>
          <c:extLst>
            <c:ext xmlns:c16="http://schemas.microsoft.com/office/drawing/2014/chart" uri="{C3380CC4-5D6E-409C-BE32-E72D297353CC}">
              <c16:uniqueId val="{00000004-B6EA-D647-8D5E-9468A80090BD}"/>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BCF1FE"/>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Planning!$C$13</c:f>
          <c:strCache>
            <c:ptCount val="1"/>
            <c:pt idx="0">
              <c:v>Percentage of New Entrants in Primary with ECE Experience, female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Planning!$D$13:$K$13</c:f>
              <c:numCache>
                <c:formatCode>0%</c:formatCode>
                <c:ptCount val="8"/>
                <c:pt idx="0">
                  <c:v>0.22</c:v>
                </c:pt>
                <c:pt idx="1">
                  <c:v>0.27</c:v>
                </c:pt>
                <c:pt idx="2">
                  <c:v>0.32</c:v>
                </c:pt>
                <c:pt idx="3">
                  <c:v>0.37</c:v>
                </c:pt>
                <c:pt idx="4">
                  <c:v>0.42</c:v>
                </c:pt>
                <c:pt idx="5">
                  <c:v>0.47</c:v>
                </c:pt>
                <c:pt idx="6">
                  <c:v>0.52</c:v>
                </c:pt>
                <c:pt idx="7">
                  <c:v>0.57000000000000006</c:v>
                </c:pt>
              </c:numCache>
            </c:numRef>
          </c:val>
          <c:extLst>
            <c:ext xmlns:c16="http://schemas.microsoft.com/office/drawing/2014/chart" uri="{C3380CC4-5D6E-409C-BE32-E72D297353CC}">
              <c16:uniqueId val="{00000000-6DE4-9248-8600-D643056FC1D4}"/>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Monitoring!$D$15:$K$15</c:f>
              <c:numCache>
                <c:formatCode>0%</c:formatCode>
                <c:ptCount val="8"/>
                <c:pt idx="1">
                  <c:v>0.24</c:v>
                </c:pt>
                <c:pt idx="2">
                  <c:v>0.26</c:v>
                </c:pt>
                <c:pt idx="3">
                  <c:v>0.28000000000000003</c:v>
                </c:pt>
                <c:pt idx="4">
                  <c:v>0.30000000000000004</c:v>
                </c:pt>
                <c:pt idx="5">
                  <c:v>0.32000000000000006</c:v>
                </c:pt>
                <c:pt idx="6">
                  <c:v>0.34000000000000008</c:v>
                </c:pt>
                <c:pt idx="7">
                  <c:v>0.3600000000000001</c:v>
                </c:pt>
              </c:numCache>
            </c:numRef>
          </c:val>
          <c:extLst>
            <c:ext xmlns:c16="http://schemas.microsoft.com/office/drawing/2014/chart" uri="{C3380CC4-5D6E-409C-BE32-E72D297353CC}">
              <c16:uniqueId val="{00000001-6DE4-9248-8600-D643056FC1D4}"/>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Planning!$C$14</c:f>
          <c:strCache>
            <c:ptCount val="1"/>
            <c:pt idx="0">
              <c:v>Percentage of Trained ECE Teachers, 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rgbClr val="FFC000"/>
            </a:solidFill>
            <a:ln>
              <a:noFill/>
            </a:ln>
            <a:effectLst/>
          </c:spPr>
          <c:invertIfNegative val="0"/>
          <c:dLbls>
            <c:dLbl>
              <c:idx val="1"/>
              <c:layout>
                <c:manualLayout>
                  <c:x val="-1.5444015444015444E-2"/>
                  <c:y val="1.63800163800162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39-D44E-889C-86253FF6878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Planning!$D$14:$K$14</c:f>
              <c:numCache>
                <c:formatCode>0%</c:formatCode>
                <c:ptCount val="8"/>
                <c:pt idx="0">
                  <c:v>0.15</c:v>
                </c:pt>
                <c:pt idx="1">
                  <c:v>0.19</c:v>
                </c:pt>
                <c:pt idx="2">
                  <c:v>0.23</c:v>
                </c:pt>
                <c:pt idx="3">
                  <c:v>0.27</c:v>
                </c:pt>
                <c:pt idx="4">
                  <c:v>0.31</c:v>
                </c:pt>
                <c:pt idx="5">
                  <c:v>0.35</c:v>
                </c:pt>
                <c:pt idx="6">
                  <c:v>0.38999999999999996</c:v>
                </c:pt>
                <c:pt idx="7">
                  <c:v>0.42999999999999994</c:v>
                </c:pt>
              </c:numCache>
            </c:numRef>
          </c:val>
          <c:extLst>
            <c:ext xmlns:c16="http://schemas.microsoft.com/office/drawing/2014/chart" uri="{C3380CC4-5D6E-409C-BE32-E72D297353CC}">
              <c16:uniqueId val="{00000001-8339-D44E-889C-86253FF6878A}"/>
            </c:ext>
          </c:extLst>
        </c:ser>
        <c:ser>
          <c:idx val="1"/>
          <c:order val="1"/>
          <c:tx>
            <c:strRef>
              <c:f>Monitoring!$E$2</c:f>
              <c:strCache>
                <c:ptCount val="1"/>
                <c:pt idx="0">
                  <c:v>Achieved</c:v>
                </c:pt>
              </c:strCache>
            </c:strRef>
          </c:tx>
          <c:spPr>
            <a:solidFill>
              <a:srgbClr val="00B050"/>
            </a:solidFill>
            <a:ln>
              <a:noFill/>
            </a:ln>
            <a:effectLst/>
          </c:spPr>
          <c:invertIfNegative val="0"/>
          <c:dLbls>
            <c:dLbl>
              <c:idx val="1"/>
              <c:layout>
                <c:manualLayout>
                  <c:x val="1.2870012870012847E-2"/>
                  <c:y val="1.63800163800162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39-D44E-889C-86253FF6878A}"/>
                </c:ext>
              </c:extLst>
            </c:dLbl>
            <c:dLbl>
              <c:idx val="4"/>
              <c:layout>
                <c:manualLayout>
                  <c:x val="-2.5740025740025739E-3"/>
                  <c:y val="1.6380016380016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39-D44E-889C-86253FF6878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Monitoring!$D$14:$K$14</c:f>
              <c:numCache>
                <c:formatCode>0%</c:formatCode>
                <c:ptCount val="8"/>
                <c:pt idx="1">
                  <c:v>0.19</c:v>
                </c:pt>
                <c:pt idx="2">
                  <c:v>0.27</c:v>
                </c:pt>
                <c:pt idx="3">
                  <c:v>0.33</c:v>
                </c:pt>
                <c:pt idx="4">
                  <c:v>0.36</c:v>
                </c:pt>
                <c:pt idx="5">
                  <c:v>0.39</c:v>
                </c:pt>
                <c:pt idx="6">
                  <c:v>0.42</c:v>
                </c:pt>
                <c:pt idx="7">
                  <c:v>0.45</c:v>
                </c:pt>
              </c:numCache>
            </c:numRef>
          </c:val>
          <c:extLst>
            <c:ext xmlns:c16="http://schemas.microsoft.com/office/drawing/2014/chart" uri="{C3380CC4-5D6E-409C-BE32-E72D297353CC}">
              <c16:uniqueId val="{00000004-8339-D44E-889C-86253FF6878A}"/>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BCF1FE"/>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Planning!$C$15</c:f>
          <c:strCache>
            <c:ptCount val="1"/>
            <c:pt idx="0">
              <c:v>Percentage of Trained ECE Teachers, female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Planning!$D$15:$K$15</c:f>
              <c:numCache>
                <c:formatCode>0%</c:formatCode>
                <c:ptCount val="8"/>
                <c:pt idx="0">
                  <c:v>0.22</c:v>
                </c:pt>
                <c:pt idx="1">
                  <c:v>0.25</c:v>
                </c:pt>
                <c:pt idx="2">
                  <c:v>0.28000000000000003</c:v>
                </c:pt>
                <c:pt idx="3">
                  <c:v>0.31000000000000005</c:v>
                </c:pt>
                <c:pt idx="4">
                  <c:v>0.34000000000000008</c:v>
                </c:pt>
                <c:pt idx="5">
                  <c:v>0.37000000000000011</c:v>
                </c:pt>
                <c:pt idx="6">
                  <c:v>0.40000000000000013</c:v>
                </c:pt>
                <c:pt idx="7">
                  <c:v>0.43000000000000016</c:v>
                </c:pt>
              </c:numCache>
            </c:numRef>
          </c:val>
          <c:extLst>
            <c:ext xmlns:c16="http://schemas.microsoft.com/office/drawing/2014/chart" uri="{C3380CC4-5D6E-409C-BE32-E72D297353CC}">
              <c16:uniqueId val="{00000000-D49C-B64A-8CED-39E766605970}"/>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Monitoring!$D$15:$K$15</c:f>
              <c:numCache>
                <c:formatCode>0%</c:formatCode>
                <c:ptCount val="8"/>
                <c:pt idx="1">
                  <c:v>0.24</c:v>
                </c:pt>
                <c:pt idx="2">
                  <c:v>0.26</c:v>
                </c:pt>
                <c:pt idx="3">
                  <c:v>0.28000000000000003</c:v>
                </c:pt>
                <c:pt idx="4">
                  <c:v>0.30000000000000004</c:v>
                </c:pt>
                <c:pt idx="5">
                  <c:v>0.32000000000000006</c:v>
                </c:pt>
                <c:pt idx="6">
                  <c:v>0.34000000000000008</c:v>
                </c:pt>
                <c:pt idx="7">
                  <c:v>0.3600000000000001</c:v>
                </c:pt>
              </c:numCache>
            </c:numRef>
          </c:val>
          <c:extLst>
            <c:ext xmlns:c16="http://schemas.microsoft.com/office/drawing/2014/chart" uri="{C3380CC4-5D6E-409C-BE32-E72D297353CC}">
              <c16:uniqueId val="{00000001-D49C-B64A-8CED-39E766605970}"/>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Planning!$C$5</c:f>
          <c:strCache>
            <c:ptCount val="1"/>
            <c:pt idx="0">
              <c:v>ECE Adjusted Net Enrolment Rate (ANER), female</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dLbl>
              <c:idx val="1"/>
              <c:layout>
                <c:manualLayout>
                  <c:x val="-1.5384615384615385E-2"/>
                  <c:y val="9.55414012738847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66-164C-8885-6CDF63CA192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Planning!$D$5:$K$5</c:f>
              <c:numCache>
                <c:formatCode>0%</c:formatCode>
                <c:ptCount val="8"/>
                <c:pt idx="0">
                  <c:v>0.24</c:v>
                </c:pt>
                <c:pt idx="1">
                  <c:v>0.27999999999999997</c:v>
                </c:pt>
                <c:pt idx="2">
                  <c:v>0.31999999999999995</c:v>
                </c:pt>
                <c:pt idx="3">
                  <c:v>0.35999999999999993</c:v>
                </c:pt>
                <c:pt idx="4">
                  <c:v>0.39999999999999991</c:v>
                </c:pt>
                <c:pt idx="5">
                  <c:v>0.43999999999999989</c:v>
                </c:pt>
                <c:pt idx="6">
                  <c:v>0.47999999999999987</c:v>
                </c:pt>
                <c:pt idx="7">
                  <c:v>0.51999999999999991</c:v>
                </c:pt>
              </c:numCache>
            </c:numRef>
          </c:val>
          <c:extLst>
            <c:ext xmlns:c16="http://schemas.microsoft.com/office/drawing/2014/chart" uri="{C3380CC4-5D6E-409C-BE32-E72D297353CC}">
              <c16:uniqueId val="{00000000-9466-164C-8885-6CDF63CA192F}"/>
            </c:ext>
          </c:extLst>
        </c:ser>
        <c:ser>
          <c:idx val="1"/>
          <c:order val="1"/>
          <c:tx>
            <c:strRef>
              <c:f>Monitoring!$E$2</c:f>
              <c:strCache>
                <c:ptCount val="1"/>
                <c:pt idx="0">
                  <c:v>Achieved</c:v>
                </c:pt>
              </c:strCache>
            </c:strRef>
          </c:tx>
          <c:spPr>
            <a:solidFill>
              <a:schemeClr val="accent2"/>
            </a:solidFill>
            <a:ln>
              <a:noFill/>
            </a:ln>
            <a:effectLst/>
          </c:spPr>
          <c:invertIfNegative val="0"/>
          <c:dLbls>
            <c:dLbl>
              <c:idx val="2"/>
              <c:layout>
                <c:manualLayout>
                  <c:x val="1.098901098901099E-2"/>
                  <c:y val="9.55414012738853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66-164C-8885-6CDF63CA192F}"/>
                </c:ext>
              </c:extLst>
            </c:dLbl>
            <c:dLbl>
              <c:idx val="3"/>
              <c:layout>
                <c:manualLayout>
                  <c:x val="1.098901098901099E-2"/>
                  <c:y val="6.369426751592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66-164C-8885-6CDF63CA192F}"/>
                </c:ext>
              </c:extLst>
            </c:dLbl>
            <c:dLbl>
              <c:idx val="4"/>
              <c:layout>
                <c:manualLayout>
                  <c:x val="8.7912087912087114E-3"/>
                  <c:y val="9.55414012738853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66-164C-8885-6CDF63CA192F}"/>
                </c:ext>
              </c:extLst>
            </c:dLbl>
            <c:dLbl>
              <c:idx val="5"/>
              <c:layout>
                <c:manualLayout>
                  <c:x val="8.7912087912087912E-3"/>
                  <c:y val="3.1847133757961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66-164C-8885-6CDF63CA192F}"/>
                </c:ext>
              </c:extLst>
            </c:dLbl>
            <c:dLbl>
              <c:idx val="6"/>
              <c:layout>
                <c:manualLayout>
                  <c:x val="6.5934065934064321E-3"/>
                  <c:y val="9.55414012738853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66-164C-8885-6CDF63CA192F}"/>
                </c:ext>
              </c:extLst>
            </c:dLbl>
            <c:dLbl>
              <c:idx val="7"/>
              <c:layout>
                <c:manualLayout>
                  <c:x val="6.5934065934065934E-3"/>
                  <c:y val="1.27388535031847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66-164C-8885-6CDF63CA192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Monitoring!$D$5:$K$5</c:f>
              <c:numCache>
                <c:formatCode>0%</c:formatCode>
                <c:ptCount val="8"/>
                <c:pt idx="1">
                  <c:v>0.28999999999999998</c:v>
                </c:pt>
                <c:pt idx="2">
                  <c:v>0.31</c:v>
                </c:pt>
                <c:pt idx="3">
                  <c:v>0.31</c:v>
                </c:pt>
                <c:pt idx="4">
                  <c:v>0.32</c:v>
                </c:pt>
                <c:pt idx="5">
                  <c:v>0.33</c:v>
                </c:pt>
                <c:pt idx="6">
                  <c:v>0.33</c:v>
                </c:pt>
                <c:pt idx="7">
                  <c:v>0.34</c:v>
                </c:pt>
              </c:numCache>
            </c:numRef>
          </c:val>
          <c:extLst>
            <c:ext xmlns:c16="http://schemas.microsoft.com/office/drawing/2014/chart" uri="{C3380CC4-5D6E-409C-BE32-E72D297353CC}">
              <c16:uniqueId val="{00000001-9466-164C-8885-6CDF63CA192F}"/>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Planning!$C$16</c:f>
          <c:strCache>
            <c:ptCount val="1"/>
            <c:pt idx="0">
              <c:v>Percentage of Female Head Teachers in ECE Schools</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rgbClr val="BCF1F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Planning!$D$16:$K$16</c:f>
              <c:numCache>
                <c:formatCode>0%</c:formatCode>
                <c:ptCount val="8"/>
                <c:pt idx="0">
                  <c:v>0.57999999999999996</c:v>
                </c:pt>
                <c:pt idx="1">
                  <c:v>0.61</c:v>
                </c:pt>
                <c:pt idx="2">
                  <c:v>0.64</c:v>
                </c:pt>
                <c:pt idx="3">
                  <c:v>0.67</c:v>
                </c:pt>
                <c:pt idx="4">
                  <c:v>0.70000000000000007</c:v>
                </c:pt>
                <c:pt idx="5">
                  <c:v>0.73000000000000009</c:v>
                </c:pt>
                <c:pt idx="6">
                  <c:v>0.76000000000000012</c:v>
                </c:pt>
                <c:pt idx="7">
                  <c:v>0.79000000000000015</c:v>
                </c:pt>
              </c:numCache>
            </c:numRef>
          </c:val>
          <c:extLst>
            <c:ext xmlns:c16="http://schemas.microsoft.com/office/drawing/2014/chart" uri="{C3380CC4-5D6E-409C-BE32-E72D297353CC}">
              <c16:uniqueId val="{00000000-FA14-C842-AD52-8EEE9F553AB8}"/>
            </c:ext>
          </c:extLst>
        </c:ser>
        <c:ser>
          <c:idx val="1"/>
          <c:order val="1"/>
          <c:tx>
            <c:strRef>
              <c:f>Monitoring!$E$2</c:f>
              <c:strCache>
                <c:ptCount val="1"/>
                <c:pt idx="0">
                  <c:v>Achieved</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Monitoring!$D$16:$K$16</c:f>
              <c:numCache>
                <c:formatCode>0%</c:formatCode>
                <c:ptCount val="8"/>
                <c:pt idx="1">
                  <c:v>0.6</c:v>
                </c:pt>
                <c:pt idx="2">
                  <c:v>0.62</c:v>
                </c:pt>
                <c:pt idx="3">
                  <c:v>0.64</c:v>
                </c:pt>
                <c:pt idx="4">
                  <c:v>0.66</c:v>
                </c:pt>
                <c:pt idx="5">
                  <c:v>0.68</c:v>
                </c:pt>
                <c:pt idx="6">
                  <c:v>0.70000000000000007</c:v>
                </c:pt>
                <c:pt idx="7">
                  <c:v>0.72000000000000008</c:v>
                </c:pt>
              </c:numCache>
            </c:numRef>
          </c:val>
          <c:extLst>
            <c:ext xmlns:c16="http://schemas.microsoft.com/office/drawing/2014/chart" uri="{C3380CC4-5D6E-409C-BE32-E72D297353CC}">
              <c16:uniqueId val="{00000001-FA14-C842-AD52-8EEE9F553AB8}"/>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75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Planning!$C$24</c:f>
          <c:strCache>
            <c:ptCount val="1"/>
            <c:pt idx="0">
              <c:v>Can be added as per country needs - percentage indicator</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Planning!$D$24:$K$24</c:f>
              <c:numCache>
                <c:formatCode>0%</c:formatCode>
                <c:ptCount val="8"/>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7C6-B144-9FE6-13D9885153F3}"/>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Monitoring!$D$24:$K$24</c:f>
              <c:numCache>
                <c:formatCode>0%</c:formatCode>
                <c:ptCount val="8"/>
              </c:numCache>
            </c:numRef>
          </c:val>
          <c:extLst>
            <c:ext xmlns:c16="http://schemas.microsoft.com/office/drawing/2014/chart" uri="{C3380CC4-5D6E-409C-BE32-E72D297353CC}">
              <c16:uniqueId val="{00000008-97C6-B144-9FE6-13D9885153F3}"/>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5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Planning!$C$25</c:f>
          <c:strCache>
            <c:ptCount val="1"/>
            <c:pt idx="0">
              <c:v>Can be added as per country needs - percentage indicator</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Planning!$D$25:$K$25</c:f>
              <c:numCache>
                <c:formatCode>0%</c:formatCode>
                <c:ptCount val="8"/>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3EF-B941-A2F6-1F9B4AB9AF5A}"/>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Monitoring!$D$25:$K$25</c:f>
              <c:numCache>
                <c:formatCode>0%</c:formatCode>
                <c:ptCount val="8"/>
              </c:numCache>
            </c:numRef>
          </c:val>
          <c:extLst>
            <c:ext xmlns:c16="http://schemas.microsoft.com/office/drawing/2014/chart" uri="{C3380CC4-5D6E-409C-BE32-E72D297353CC}">
              <c16:uniqueId val="{00000008-03EF-B941-A2F6-1F9B4AB9AF5A}"/>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Planning!$C$26</c:f>
          <c:strCache>
            <c:ptCount val="1"/>
            <c:pt idx="0">
              <c:v>Can be added as per country needs - number indicator</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Planning!$D$26:$K$26</c:f>
              <c:numCache>
                <c:formatCode>0</c:formatCode>
                <c:ptCount val="8"/>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0DB-F047-ADFD-55BD815E213D}"/>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Monitoring!$D$26:$K$26</c:f>
              <c:numCache>
                <c:formatCode>0</c:formatCode>
                <c:ptCount val="8"/>
              </c:numCache>
            </c:numRef>
          </c:val>
          <c:extLst>
            <c:ext xmlns:c16="http://schemas.microsoft.com/office/drawing/2014/chart" uri="{C3380CC4-5D6E-409C-BE32-E72D297353CC}">
              <c16:uniqueId val="{00000001-C0DB-F047-ADFD-55BD815E213D}"/>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5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Planning!$C$27</c:f>
          <c:strCache>
            <c:ptCount val="1"/>
            <c:pt idx="0">
              <c:v>Can be added as per country needs - number indicator</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Planning!$D$27:$K$27</c:f>
              <c:numCache>
                <c:formatCode>0</c:formatCode>
                <c:ptCount val="8"/>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55F-8F43-8CD3-77FC2F2C0894}"/>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Monitoring!$D$27:$K$27</c:f>
              <c:numCache>
                <c:formatCode>0</c:formatCode>
                <c:ptCount val="8"/>
              </c:numCache>
            </c:numRef>
          </c:val>
          <c:extLst>
            <c:ext xmlns:c16="http://schemas.microsoft.com/office/drawing/2014/chart" uri="{C3380CC4-5D6E-409C-BE32-E72D297353CC}">
              <c16:uniqueId val="{00000008-055F-8F43-8CD3-77FC2F2C0894}"/>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Planning!$C$28</c:f>
          <c:strCache>
            <c:ptCount val="1"/>
            <c:pt idx="0">
              <c:v>Can be added as per country needs - number indicator</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Planning!$D$28:$K$28</c:f>
              <c:numCache>
                <c:formatCode>0</c:formatCode>
                <c:ptCount val="8"/>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572-8047-A33B-F882E430A113}"/>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Monitoring!$D$28:$K$28</c:f>
              <c:numCache>
                <c:formatCode>0</c:formatCode>
                <c:ptCount val="8"/>
              </c:numCache>
            </c:numRef>
          </c:val>
          <c:extLst>
            <c:ext xmlns:c16="http://schemas.microsoft.com/office/drawing/2014/chart" uri="{C3380CC4-5D6E-409C-BE32-E72D297353CC}">
              <c16:uniqueId val="{00000001-8572-8047-A33B-F882E430A113}"/>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40000"/>
        <a:lumOff val="6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Planned vs Allocated</a:t>
            </a:r>
            <a:r>
              <a:rPr lang="en-GB" sz="1600" b="1" baseline="0"/>
              <a:t> Budget</a:t>
            </a:r>
            <a:endParaRPr lang="en-GB" sz="1600" b="1"/>
          </a:p>
        </c:rich>
      </c:tx>
      <c:layout>
        <c:manualLayout>
          <c:xMode val="edge"/>
          <c:yMode val="edge"/>
          <c:x val="0.20269593961898152"/>
          <c:y val="3.42784550163504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PK"/>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2D01-F44B-A3D7-8177B2B4557F}"/>
              </c:ext>
            </c:extLst>
          </c:dPt>
          <c:dPt>
            <c:idx val="1"/>
            <c:bubble3D val="0"/>
            <c:spPr>
              <a:solidFill>
                <a:srgbClr val="BCF1FE"/>
              </a:solidFill>
              <a:ln w="19050">
                <a:solidFill>
                  <a:schemeClr val="lt1"/>
                </a:solidFill>
              </a:ln>
              <a:effectLst/>
            </c:spPr>
            <c:extLst>
              <c:ext xmlns:c16="http://schemas.microsoft.com/office/drawing/2014/chart" uri="{C3380CC4-5D6E-409C-BE32-E72D297353CC}">
                <c16:uniqueId val="{00000001-2D01-F44B-A3D7-8177B2B4557F}"/>
              </c:ext>
            </c:extLst>
          </c:dPt>
          <c:dLbls>
            <c:dLbl>
              <c:idx val="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PK"/>
                </a:p>
              </c:txPr>
              <c:dLblPos val="bestFit"/>
              <c:showLegendKey val="0"/>
              <c:showVal val="1"/>
              <c:showCatName val="1"/>
              <c:showSerName val="0"/>
              <c:showPercent val="1"/>
              <c:showBubbleSize val="0"/>
              <c:extLst>
                <c:ext xmlns:c15="http://schemas.microsoft.com/office/drawing/2012/chart" uri="{CE6537A1-D6FC-4f65-9D91-7224C49458BB}">
                  <c15:layout>
                    <c:manualLayout>
                      <c:w val="0.20768108550076794"/>
                      <c:h val="0.17051431125409153"/>
                    </c:manualLayout>
                  </c15:layout>
                </c:ext>
                <c:ext xmlns:c16="http://schemas.microsoft.com/office/drawing/2014/chart" uri="{C3380CC4-5D6E-409C-BE32-E72D297353CC}">
                  <c16:uniqueId val="{00000002-2D01-F44B-A3D7-8177B2B4557F}"/>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PK"/>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D01-F44B-A3D7-8177B2B455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PK"/>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Budget!$A$5:$A$6</c:f>
              <c:strCache>
                <c:ptCount val="2"/>
                <c:pt idx="0">
                  <c:v>Allocated budget</c:v>
                </c:pt>
                <c:pt idx="1">
                  <c:v>Budget deficit</c:v>
                </c:pt>
              </c:strCache>
            </c:strRef>
          </c:cat>
          <c:val>
            <c:numRef>
              <c:f>Budget!$I$5:$I$6</c:f>
              <c:numCache>
                <c:formatCode>#,##0</c:formatCode>
                <c:ptCount val="2"/>
                <c:pt idx="0">
                  <c:v>6701132</c:v>
                </c:pt>
                <c:pt idx="1">
                  <c:v>2199024</c:v>
                </c:pt>
              </c:numCache>
            </c:numRef>
          </c:val>
          <c:extLst>
            <c:ext xmlns:c16="http://schemas.microsoft.com/office/drawing/2014/chart" uri="{C3380CC4-5D6E-409C-BE32-E72D297353CC}">
              <c16:uniqueId val="{00000000-2D01-F44B-A3D7-8177B2B4557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P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i="0" baseline="0">
                <a:effectLst/>
              </a:rPr>
              <a:t>Utilization of Allocated Budget</a:t>
            </a:r>
            <a:endParaRPr lang="en-PK" sz="1600">
              <a:effectLst/>
            </a:endParaRPr>
          </a:p>
        </c:rich>
      </c:tx>
      <c:layout>
        <c:manualLayout>
          <c:xMode val="edge"/>
          <c:yMode val="edge"/>
          <c:x val="0.20999323707157347"/>
          <c:y val="5.332204113654521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PK"/>
        </a:p>
      </c:txPr>
    </c:title>
    <c:autoTitleDeleted val="0"/>
    <c:plotArea>
      <c:layout/>
      <c:doughnutChart>
        <c:varyColors val="1"/>
        <c:ser>
          <c:idx val="0"/>
          <c:order val="0"/>
          <c:dPt>
            <c:idx val="0"/>
            <c:bubble3D val="0"/>
            <c:spPr>
              <a:solidFill>
                <a:srgbClr val="B34FFF"/>
              </a:solidFill>
              <a:ln w="19050">
                <a:solidFill>
                  <a:schemeClr val="lt1"/>
                </a:solidFill>
              </a:ln>
              <a:effectLst/>
            </c:spPr>
            <c:extLst>
              <c:ext xmlns:c16="http://schemas.microsoft.com/office/drawing/2014/chart" uri="{C3380CC4-5D6E-409C-BE32-E72D297353CC}">
                <c16:uniqueId val="{00000001-332C-CA48-A0FF-100DD70CC29B}"/>
              </c:ext>
            </c:extLst>
          </c:dPt>
          <c:dPt>
            <c:idx val="1"/>
            <c:bubble3D val="0"/>
            <c:spPr>
              <a:solidFill>
                <a:srgbClr val="FF95FE"/>
              </a:solidFill>
              <a:ln w="19050">
                <a:solidFill>
                  <a:schemeClr val="lt1"/>
                </a:solidFill>
              </a:ln>
              <a:effectLst/>
            </c:spPr>
            <c:extLst>
              <c:ext xmlns:c16="http://schemas.microsoft.com/office/drawing/2014/chart" uri="{C3380CC4-5D6E-409C-BE32-E72D297353CC}">
                <c16:uniqueId val="{00000003-332C-CA48-A0FF-100DD70CC29B}"/>
              </c:ext>
            </c:extLst>
          </c:dPt>
          <c:dLbls>
            <c:dLbl>
              <c:idx val="0"/>
              <c:layout>
                <c:manualLayout>
                  <c:x val="9.97297318520904E-2"/>
                  <c:y val="0.1409225372894407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32C-CA48-A0FF-100DD70CC29B}"/>
                </c:ext>
              </c:extLst>
            </c:dLbl>
            <c:dLbl>
              <c:idx val="1"/>
              <c:layout>
                <c:manualLayout>
                  <c:x val="-0.13135135414665577"/>
                  <c:y val="-9.521793060097359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32C-CA48-A0FF-100DD70CC29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PK"/>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Budget!$A$7:$A$8</c:f>
              <c:strCache>
                <c:ptCount val="2"/>
                <c:pt idx="0">
                  <c:v>Utilized amount</c:v>
                </c:pt>
                <c:pt idx="1">
                  <c:v>Amount remaining</c:v>
                </c:pt>
              </c:strCache>
            </c:strRef>
          </c:cat>
          <c:val>
            <c:numRef>
              <c:f>Budget!$I$7:$I$8</c:f>
              <c:numCache>
                <c:formatCode>#,##0</c:formatCode>
                <c:ptCount val="2"/>
                <c:pt idx="0">
                  <c:v>5521734</c:v>
                </c:pt>
                <c:pt idx="1">
                  <c:v>1179398</c:v>
                </c:pt>
              </c:numCache>
            </c:numRef>
          </c:val>
          <c:extLst>
            <c:ext xmlns:c16="http://schemas.microsoft.com/office/drawing/2014/chart" uri="{C3380CC4-5D6E-409C-BE32-E72D297353CC}">
              <c16:uniqueId val="{00000004-332C-CA48-A0FF-100DD70CC29B}"/>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P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Planning!$C$6</c:f>
          <c:strCache>
            <c:ptCount val="1"/>
            <c:pt idx="0">
              <c:v>ECE Gross Enrolment Rate (GER), male </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Planning!$D$6:$K$6</c:f>
              <c:numCache>
                <c:formatCode>0%</c:formatCode>
                <c:ptCount val="8"/>
                <c:pt idx="0">
                  <c:v>0.52</c:v>
                </c:pt>
                <c:pt idx="1">
                  <c:v>0.55000000000000004</c:v>
                </c:pt>
                <c:pt idx="2">
                  <c:v>0.58000000000000007</c:v>
                </c:pt>
                <c:pt idx="3">
                  <c:v>0.6100000000000001</c:v>
                </c:pt>
                <c:pt idx="4">
                  <c:v>0.64000000000000012</c:v>
                </c:pt>
                <c:pt idx="5">
                  <c:v>0.67000000000000015</c:v>
                </c:pt>
                <c:pt idx="6">
                  <c:v>0.70000000000000018</c:v>
                </c:pt>
                <c:pt idx="7">
                  <c:v>0.7300000000000002</c:v>
                </c:pt>
              </c:numCache>
            </c:numRef>
          </c:val>
          <c:extLst>
            <c:ext xmlns:c16="http://schemas.microsoft.com/office/drawing/2014/chart" uri="{C3380CC4-5D6E-409C-BE32-E72D297353CC}">
              <c16:uniqueId val="{00000000-80CC-B74E-9A40-EB2DEFF556CF}"/>
            </c:ext>
          </c:extLst>
        </c:ser>
        <c:ser>
          <c:idx val="1"/>
          <c:order val="1"/>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Monitoring!$D$6:$K$6</c:f>
              <c:numCache>
                <c:formatCode>0%</c:formatCode>
                <c:ptCount val="8"/>
                <c:pt idx="1">
                  <c:v>0.51</c:v>
                </c:pt>
                <c:pt idx="2">
                  <c:v>0.51</c:v>
                </c:pt>
                <c:pt idx="3">
                  <c:v>0.52</c:v>
                </c:pt>
                <c:pt idx="4">
                  <c:v>0.53</c:v>
                </c:pt>
                <c:pt idx="5">
                  <c:v>0.54</c:v>
                </c:pt>
                <c:pt idx="6">
                  <c:v>0.55000000000000004</c:v>
                </c:pt>
                <c:pt idx="7">
                  <c:v>0.56000000000000005</c:v>
                </c:pt>
              </c:numCache>
            </c:numRef>
          </c:val>
          <c:extLst>
            <c:ext xmlns:c16="http://schemas.microsoft.com/office/drawing/2014/chart" uri="{C3380CC4-5D6E-409C-BE32-E72D297353CC}">
              <c16:uniqueId val="{00000008-80CC-B74E-9A40-EB2DEFF556CF}"/>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5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Planning!$C$7</c:f>
          <c:strCache>
            <c:ptCount val="1"/>
            <c:pt idx="0">
              <c:v>ECE Gross Enrolment Rate (GER), female </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Planning!$D$7:$K$7</c:f>
              <c:numCache>
                <c:formatCode>0%</c:formatCode>
                <c:ptCount val="8"/>
                <c:pt idx="0">
                  <c:v>0.44</c:v>
                </c:pt>
                <c:pt idx="1">
                  <c:v>0.48</c:v>
                </c:pt>
                <c:pt idx="2">
                  <c:v>0.52</c:v>
                </c:pt>
                <c:pt idx="3">
                  <c:v>0.56000000000000005</c:v>
                </c:pt>
                <c:pt idx="4">
                  <c:v>0.60000000000000009</c:v>
                </c:pt>
                <c:pt idx="5">
                  <c:v>0.64000000000000012</c:v>
                </c:pt>
                <c:pt idx="6">
                  <c:v>0.68000000000000016</c:v>
                </c:pt>
                <c:pt idx="7">
                  <c:v>0.7200000000000002</c:v>
                </c:pt>
              </c:numCache>
            </c:numRef>
          </c:val>
          <c:extLst>
            <c:ext xmlns:c16="http://schemas.microsoft.com/office/drawing/2014/chart" uri="{C3380CC4-5D6E-409C-BE32-E72D297353CC}">
              <c16:uniqueId val="{00000001-FFE8-0542-A161-3BD33A3661B1}"/>
            </c:ext>
          </c:extLst>
        </c:ser>
        <c:ser>
          <c:idx val="1"/>
          <c:order val="1"/>
          <c:tx>
            <c:strRef>
              <c:f>Monitoring!$E$2</c:f>
              <c:strCache>
                <c:ptCount val="1"/>
                <c:pt idx="0">
                  <c:v>Achieved</c:v>
                </c:pt>
              </c:strCache>
            </c:strRef>
          </c:tx>
          <c:spPr>
            <a:solidFill>
              <a:schemeClr val="accent2"/>
            </a:solidFill>
            <a:ln>
              <a:noFill/>
            </a:ln>
            <a:effectLst/>
          </c:spPr>
          <c:invertIfNegative val="0"/>
          <c:dLbls>
            <c:dLbl>
              <c:idx val="1"/>
              <c:layout>
                <c:manualLayout>
                  <c:x val="1.8064516129032211E-2"/>
                  <c:y val="6.55200655200649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E8-0542-A161-3BD33A3661B1}"/>
                </c:ext>
              </c:extLst>
            </c:dLbl>
            <c:dLbl>
              <c:idx val="2"/>
              <c:layout>
                <c:manualLayout>
                  <c:x val="1.2903225806451613E-2"/>
                  <c:y val="9.82800982800982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E8-0542-A161-3BD33A3661B1}"/>
                </c:ext>
              </c:extLst>
            </c:dLbl>
            <c:dLbl>
              <c:idx val="3"/>
              <c:layout>
                <c:manualLayout>
                  <c:x val="1.5483870967741935E-2"/>
                  <c:y val="1.3104013104013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E8-0542-A161-3BD33A3661B1}"/>
                </c:ext>
              </c:extLst>
            </c:dLbl>
            <c:dLbl>
              <c:idx val="4"/>
              <c:layout>
                <c:manualLayout>
                  <c:x val="1.032258064516129E-2"/>
                  <c:y val="9.82800982800982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E8-0542-A161-3BD33A3661B1}"/>
                </c:ext>
              </c:extLst>
            </c:dLbl>
            <c:dLbl>
              <c:idx val="5"/>
              <c:layout>
                <c:manualLayout>
                  <c:x val="1.0322580645161195E-2"/>
                  <c:y val="1.3104013104013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E8-0542-A161-3BD33A3661B1}"/>
                </c:ext>
              </c:extLst>
            </c:dLbl>
            <c:dLbl>
              <c:idx val="6"/>
              <c:layout>
                <c:manualLayout>
                  <c:x val="1.2903225806451517E-2"/>
                  <c:y val="1.310401310401304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E8-0542-A161-3BD33A3661B1}"/>
                </c:ext>
              </c:extLst>
            </c:dLbl>
            <c:dLbl>
              <c:idx val="7"/>
              <c:layout>
                <c:manualLayout>
                  <c:x val="1.2903225806451613E-2"/>
                  <c:y val="9.82800982800982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E8-0542-A161-3BD33A3661B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Monitoring!$D$7:$K$7</c:f>
              <c:numCache>
                <c:formatCode>0%</c:formatCode>
                <c:ptCount val="8"/>
                <c:pt idx="1">
                  <c:v>0.46</c:v>
                </c:pt>
                <c:pt idx="2">
                  <c:v>0.45</c:v>
                </c:pt>
                <c:pt idx="3">
                  <c:v>0.46</c:v>
                </c:pt>
                <c:pt idx="4">
                  <c:v>0.47</c:v>
                </c:pt>
                <c:pt idx="5">
                  <c:v>0.48</c:v>
                </c:pt>
                <c:pt idx="6">
                  <c:v>0.49</c:v>
                </c:pt>
                <c:pt idx="7">
                  <c:v>0.5</c:v>
                </c:pt>
              </c:numCache>
            </c:numRef>
          </c:val>
          <c:extLst>
            <c:ext xmlns:c16="http://schemas.microsoft.com/office/drawing/2014/chart" uri="{C3380CC4-5D6E-409C-BE32-E72D297353CC}">
              <c16:uniqueId val="{00000008-FFE8-0542-A161-3BD33A3661B1}"/>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AF6"/>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Planning!$C$8</c:f>
          <c:strCache>
            <c:ptCount val="1"/>
            <c:pt idx="0">
              <c:v>ECE Gender Parity Index in GER</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rgbClr val="FF0000"/>
              </a:solidFill>
              <a:latin typeface="+mn-lt"/>
              <a:ea typeface="+mn-ea"/>
              <a:cs typeface="+mn-cs"/>
            </a:defRPr>
          </a:pPr>
          <a:endParaRPr lang="en-PK"/>
        </a:p>
      </c:txPr>
    </c:title>
    <c:autoTitleDeleted val="0"/>
    <c:plotArea>
      <c:layout/>
      <c:barChart>
        <c:barDir val="bar"/>
        <c:grouping val="clustered"/>
        <c:varyColors val="0"/>
        <c:ser>
          <c:idx val="1"/>
          <c:order val="0"/>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00B050"/>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Monitoring!$D$8:$K$8</c:f>
              <c:numCache>
                <c:formatCode>0.00</c:formatCode>
                <c:ptCount val="8"/>
                <c:pt idx="1">
                  <c:v>0.85</c:v>
                </c:pt>
                <c:pt idx="2">
                  <c:v>0.87</c:v>
                </c:pt>
                <c:pt idx="3">
                  <c:v>0.88</c:v>
                </c:pt>
                <c:pt idx="4">
                  <c:v>0.89</c:v>
                </c:pt>
                <c:pt idx="5">
                  <c:v>0.9</c:v>
                </c:pt>
                <c:pt idx="6">
                  <c:v>0.91</c:v>
                </c:pt>
                <c:pt idx="7">
                  <c:v>0.92</c:v>
                </c:pt>
              </c:numCache>
            </c:numRef>
          </c:val>
          <c:extLst>
            <c:ext xmlns:c16="http://schemas.microsoft.com/office/drawing/2014/chart" uri="{C3380CC4-5D6E-409C-BE32-E72D297353CC}">
              <c16:uniqueId val="{00000008-87C2-5D46-A322-48233211AE93}"/>
            </c:ext>
          </c:extLst>
        </c:ser>
        <c:ser>
          <c:idx val="0"/>
          <c:order val="1"/>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Planning!$D$8:$K$8</c:f>
              <c:numCache>
                <c:formatCode>0.00</c:formatCode>
                <c:ptCount val="8"/>
                <c:pt idx="0">
                  <c:v>0.84615384615384615</c:v>
                </c:pt>
                <c:pt idx="1">
                  <c:v>0.86815384615384616</c:v>
                </c:pt>
                <c:pt idx="2">
                  <c:v>0.89015384615384618</c:v>
                </c:pt>
                <c:pt idx="3">
                  <c:v>0.9121538461538462</c:v>
                </c:pt>
                <c:pt idx="4">
                  <c:v>0.93415384615384622</c:v>
                </c:pt>
                <c:pt idx="5">
                  <c:v>0.95615384615384624</c:v>
                </c:pt>
                <c:pt idx="6">
                  <c:v>0.97815384615384626</c:v>
                </c:pt>
                <c:pt idx="7">
                  <c:v>1.0001538461538462</c:v>
                </c:pt>
              </c:numCache>
            </c:numRef>
          </c:val>
          <c:extLst>
            <c:ext xmlns:c16="http://schemas.microsoft.com/office/drawing/2014/chart" uri="{C3380CC4-5D6E-409C-BE32-E72D297353CC}">
              <c16:uniqueId val="{00000000-87C2-5D46-A322-48233211AE93}"/>
            </c:ext>
          </c:extLst>
        </c:ser>
        <c:dLbls>
          <c:dLblPos val="outEnd"/>
          <c:showLegendKey val="0"/>
          <c:showVal val="1"/>
          <c:showCatName val="0"/>
          <c:showSerName val="0"/>
          <c:showPercent val="0"/>
          <c:showBubbleSize val="0"/>
        </c:dLbls>
        <c:gapWidth val="219"/>
        <c:axId val="1370291712"/>
        <c:axId val="1369814864"/>
      </c:barChart>
      <c:catAx>
        <c:axId val="137029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b"/>
        <c:numFmt formatCode="General"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40000"/>
        <a:lumOff val="6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Planning!$C$9</c:f>
          <c:strCache>
            <c:ptCount val="1"/>
            <c:pt idx="0">
              <c:v>Percentage of OOSC one-year before Primary</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bar"/>
        <c:grouping val="clustered"/>
        <c:varyColors val="0"/>
        <c:ser>
          <c:idx val="1"/>
          <c:order val="0"/>
          <c:tx>
            <c:strRef>
              <c:f>Monitoring!$E$2</c:f>
              <c:strCache>
                <c:ptCount val="1"/>
                <c:pt idx="0">
                  <c:v>Achieved</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D911-CE41-972A-565ADEDDDC31}"/>
                </c:ext>
              </c:extLst>
            </c:dLbl>
            <c:dLbl>
              <c:idx val="1"/>
              <c:layout>
                <c:manualLayout>
                  <c:x val="-5.1480051480052424E-3"/>
                  <c:y val="3.5960170988159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11-CE41-972A-565ADEDDDC31}"/>
                </c:ext>
              </c:extLst>
            </c:dLbl>
            <c:dLbl>
              <c:idx val="2"/>
              <c:layout>
                <c:manualLayout>
                  <c:x val="-7.7220077220078167E-3"/>
                  <c:y val="-2.09769602316942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11-CE41-972A-565ADEDDDC31}"/>
                </c:ext>
              </c:extLst>
            </c:dLbl>
            <c:dLbl>
              <c:idx val="3"/>
              <c:layout>
                <c:manualLayout>
                  <c:x val="-2.5740025740025739E-3"/>
                  <c:y val="3.80999651353105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11-CE41-972A-565ADEDDDC31}"/>
                </c:ext>
              </c:extLst>
            </c:dLbl>
            <c:dLbl>
              <c:idx val="4"/>
              <c:layout>
                <c:manualLayout>
                  <c:x val="-7.7220077220077222E-3"/>
                  <c:y val="6.54986336716611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11-CE41-972A-565ADEDDDC31}"/>
                </c:ext>
              </c:extLst>
            </c:dLbl>
            <c:dLbl>
              <c:idx val="5"/>
              <c:layout>
                <c:manualLayout>
                  <c:x val="-7.7220077220078167E-3"/>
                  <c:y val="9.50370963551624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11-CE41-972A-565ADEDDDC31}"/>
                </c:ext>
              </c:extLst>
            </c:dLbl>
            <c:dLbl>
              <c:idx val="6"/>
              <c:layout>
                <c:manualLayout>
                  <c:x val="-7.7220077220076745E-3"/>
                  <c:y val="3.5960170988159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11-CE41-972A-565ADEDDDC31}"/>
                </c:ext>
              </c:extLst>
            </c:dLbl>
            <c:dLbl>
              <c:idx val="7"/>
              <c:layout>
                <c:manualLayout>
                  <c:x val="-1.0296010296010343E-2"/>
                  <c:y val="8.561502451808696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11-CE41-972A-565ADEDDDC3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Monitoring!$D$9:$K$9</c:f>
              <c:numCache>
                <c:formatCode>0%</c:formatCode>
                <c:ptCount val="8"/>
                <c:pt idx="1">
                  <c:v>0.3</c:v>
                </c:pt>
                <c:pt idx="2">
                  <c:v>0.27</c:v>
                </c:pt>
                <c:pt idx="3">
                  <c:v>0.22</c:v>
                </c:pt>
                <c:pt idx="4">
                  <c:v>0.18</c:v>
                </c:pt>
                <c:pt idx="5">
                  <c:v>0.17</c:v>
                </c:pt>
                <c:pt idx="6">
                  <c:v>0.15</c:v>
                </c:pt>
                <c:pt idx="7">
                  <c:v>0.13</c:v>
                </c:pt>
              </c:numCache>
            </c:numRef>
          </c:val>
          <c:extLst>
            <c:ext xmlns:c16="http://schemas.microsoft.com/office/drawing/2014/chart" uri="{C3380CC4-5D6E-409C-BE32-E72D297353CC}">
              <c16:uniqueId val="{00000001-D911-CE41-972A-565ADEDDDC31}"/>
            </c:ext>
          </c:extLst>
        </c:ser>
        <c:ser>
          <c:idx val="0"/>
          <c:order val="1"/>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Planning!$D$9:$K$9</c:f>
              <c:numCache>
                <c:formatCode>0%</c:formatCode>
                <c:ptCount val="8"/>
                <c:pt idx="0">
                  <c:v>0.35</c:v>
                </c:pt>
                <c:pt idx="1">
                  <c:v>0.31999999999999995</c:v>
                </c:pt>
                <c:pt idx="2">
                  <c:v>0.28999999999999992</c:v>
                </c:pt>
                <c:pt idx="3">
                  <c:v>0.2599999999999999</c:v>
                </c:pt>
                <c:pt idx="4">
                  <c:v>0.2299999999999999</c:v>
                </c:pt>
                <c:pt idx="5">
                  <c:v>0.1999999999999999</c:v>
                </c:pt>
                <c:pt idx="6">
                  <c:v>0.1699999999999999</c:v>
                </c:pt>
                <c:pt idx="7">
                  <c:v>0.1399999999999999</c:v>
                </c:pt>
              </c:numCache>
            </c:numRef>
          </c:val>
          <c:extLst>
            <c:ext xmlns:c16="http://schemas.microsoft.com/office/drawing/2014/chart" uri="{C3380CC4-5D6E-409C-BE32-E72D297353CC}">
              <c16:uniqueId val="{00000000-D911-CE41-972A-565ADEDDDC31}"/>
            </c:ext>
          </c:extLst>
        </c:ser>
        <c:dLbls>
          <c:showLegendKey val="0"/>
          <c:showVal val="1"/>
          <c:showCatName val="0"/>
          <c:showSerName val="0"/>
          <c:showPercent val="0"/>
          <c:showBubbleSize val="0"/>
        </c:dLbls>
        <c:gapWidth val="219"/>
        <c:axId val="1370291712"/>
        <c:axId val="1369814864"/>
      </c:barChart>
      <c:catAx>
        <c:axId val="137029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b"/>
        <c:numFmt formatCode="General"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40000"/>
        <a:lumOff val="6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Planning!$C$17</c:f>
          <c:strCache>
            <c:ptCount val="1"/>
            <c:pt idx="0">
              <c:v>Percentage of ECE Schools meeting the set Quality Standards</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bar"/>
        <c:grouping val="clustered"/>
        <c:varyColors val="0"/>
        <c:ser>
          <c:idx val="1"/>
          <c:order val="0"/>
          <c:tx>
            <c:strRef>
              <c:f>Monitoring!$E$2</c:f>
              <c:strCache>
                <c:ptCount val="1"/>
                <c:pt idx="0">
                  <c:v>Achieved</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Monitoring!$D$17:$K$17</c:f>
              <c:numCache>
                <c:formatCode>0%</c:formatCode>
                <c:ptCount val="8"/>
                <c:pt idx="1">
                  <c:v>0.13999999999999999</c:v>
                </c:pt>
                <c:pt idx="2">
                  <c:v>0.15999999999999998</c:v>
                </c:pt>
                <c:pt idx="3">
                  <c:v>0.17999999999999997</c:v>
                </c:pt>
                <c:pt idx="4">
                  <c:v>0.19999999999999996</c:v>
                </c:pt>
                <c:pt idx="5">
                  <c:v>0.21999999999999995</c:v>
                </c:pt>
                <c:pt idx="6">
                  <c:v>0.23999999999999994</c:v>
                </c:pt>
                <c:pt idx="7">
                  <c:v>0.25999999999999995</c:v>
                </c:pt>
              </c:numCache>
            </c:numRef>
          </c:val>
          <c:extLst>
            <c:ext xmlns:c16="http://schemas.microsoft.com/office/drawing/2014/chart" uri="{C3380CC4-5D6E-409C-BE32-E72D297353CC}">
              <c16:uniqueId val="{00000008-B0FF-7E4C-A771-ADAB24966364}"/>
            </c:ext>
          </c:extLst>
        </c:ser>
        <c:ser>
          <c:idx val="0"/>
          <c:order val="1"/>
          <c:tx>
            <c:strRef>
              <c:f>Planning!$E$2</c:f>
              <c:strCache>
                <c:ptCount val="1"/>
                <c:pt idx="0">
                  <c:v>Planned</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Planning!$D$17:$K$17</c:f>
              <c:numCache>
                <c:formatCode>0%</c:formatCode>
                <c:ptCount val="8"/>
                <c:pt idx="0">
                  <c:v>0.12</c:v>
                </c:pt>
                <c:pt idx="1">
                  <c:v>0.16999999999999998</c:v>
                </c:pt>
                <c:pt idx="2">
                  <c:v>0.21999999999999997</c:v>
                </c:pt>
                <c:pt idx="3">
                  <c:v>0.26999999999999996</c:v>
                </c:pt>
                <c:pt idx="4">
                  <c:v>0.31999999999999995</c:v>
                </c:pt>
                <c:pt idx="5">
                  <c:v>0.36999999999999994</c:v>
                </c:pt>
                <c:pt idx="6">
                  <c:v>0.41999999999999993</c:v>
                </c:pt>
                <c:pt idx="7">
                  <c:v>0.46999999999999992</c:v>
                </c:pt>
              </c:numCache>
            </c:numRef>
          </c:val>
          <c:extLst>
            <c:ext xmlns:c16="http://schemas.microsoft.com/office/drawing/2014/chart" uri="{C3380CC4-5D6E-409C-BE32-E72D297353CC}">
              <c16:uniqueId val="{00000001-B0FF-7E4C-A771-ADAB24966364}"/>
            </c:ext>
          </c:extLst>
        </c:ser>
        <c:dLbls>
          <c:dLblPos val="outEnd"/>
          <c:showLegendKey val="0"/>
          <c:showVal val="1"/>
          <c:showCatName val="0"/>
          <c:showSerName val="0"/>
          <c:showPercent val="0"/>
          <c:showBubbleSize val="0"/>
        </c:dLbls>
        <c:gapWidth val="219"/>
        <c:axId val="1370291712"/>
        <c:axId val="1369814864"/>
      </c:barChart>
      <c:catAx>
        <c:axId val="1370291712"/>
        <c:scaling>
          <c:orientation val="minMax"/>
        </c:scaling>
        <c:delete val="0"/>
        <c:axPos val="l"/>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b"/>
        <c:numFmt formatCode="General"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C000"/>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Planning!$C$18</c:f>
          <c:strCache>
            <c:ptCount val="1"/>
            <c:pt idx="0">
              <c:v>Percentage of ECE Schools with Satisfactory Student-Teacher Ratio</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bg1"/>
              </a:solidFill>
              <a:latin typeface="+mn-lt"/>
              <a:ea typeface="+mn-ea"/>
              <a:cs typeface="+mn-cs"/>
            </a:defRPr>
          </a:pPr>
          <a:endParaRPr lang="en-PK"/>
        </a:p>
      </c:txPr>
    </c:title>
    <c:autoTitleDeleted val="0"/>
    <c:plotArea>
      <c:layout/>
      <c:barChart>
        <c:barDir val="bar"/>
        <c:grouping val="clustered"/>
        <c:varyColors val="0"/>
        <c:ser>
          <c:idx val="1"/>
          <c:order val="0"/>
          <c:tx>
            <c:strRef>
              <c:f>Monitoring!$E$2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Monitoring!$D$18:$K$18</c:f>
              <c:numCache>
                <c:formatCode>0%</c:formatCode>
                <c:ptCount val="8"/>
                <c:pt idx="1">
                  <c:v>0.24</c:v>
                </c:pt>
                <c:pt idx="2">
                  <c:v>0.26</c:v>
                </c:pt>
                <c:pt idx="3">
                  <c:v>0.28000000000000003</c:v>
                </c:pt>
                <c:pt idx="4">
                  <c:v>0.30000000000000004</c:v>
                </c:pt>
                <c:pt idx="5">
                  <c:v>0.32000000000000006</c:v>
                </c:pt>
                <c:pt idx="6">
                  <c:v>0.34000000000000008</c:v>
                </c:pt>
                <c:pt idx="7">
                  <c:v>0.3600000000000001</c:v>
                </c:pt>
              </c:numCache>
            </c:numRef>
          </c:val>
          <c:extLst>
            <c:ext xmlns:c16="http://schemas.microsoft.com/office/drawing/2014/chart" uri="{C3380CC4-5D6E-409C-BE32-E72D297353CC}">
              <c16:uniqueId val="{00000001-E306-FF4F-B771-9858536D4CC5}"/>
            </c:ext>
          </c:extLst>
        </c:ser>
        <c:ser>
          <c:idx val="0"/>
          <c:order val="1"/>
          <c:tx>
            <c:strRef>
              <c:f>Planning!$E$2</c:f>
              <c:strCache>
                <c:ptCount val="1"/>
                <c:pt idx="0">
                  <c:v>Planned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Planning!$D$18:$K$18</c:f>
              <c:numCache>
                <c:formatCode>0%</c:formatCode>
                <c:ptCount val="8"/>
                <c:pt idx="0">
                  <c:v>0.22</c:v>
                </c:pt>
                <c:pt idx="1">
                  <c:v>0.25</c:v>
                </c:pt>
                <c:pt idx="2">
                  <c:v>0.28000000000000003</c:v>
                </c:pt>
                <c:pt idx="3">
                  <c:v>0.31000000000000005</c:v>
                </c:pt>
                <c:pt idx="4">
                  <c:v>0.34000000000000008</c:v>
                </c:pt>
                <c:pt idx="5">
                  <c:v>0.37000000000000011</c:v>
                </c:pt>
                <c:pt idx="6">
                  <c:v>0.40000000000000013</c:v>
                </c:pt>
                <c:pt idx="7">
                  <c:v>0.43000000000000016</c:v>
                </c:pt>
              </c:numCache>
            </c:numRef>
          </c:val>
          <c:extLst>
            <c:ext xmlns:c16="http://schemas.microsoft.com/office/drawing/2014/chart" uri="{C3380CC4-5D6E-409C-BE32-E72D297353CC}">
              <c16:uniqueId val="{00000000-E306-FF4F-B771-9858536D4CC5}"/>
            </c:ext>
          </c:extLst>
        </c:ser>
        <c:dLbls>
          <c:dLblPos val="outEnd"/>
          <c:showLegendKey val="0"/>
          <c:showVal val="1"/>
          <c:showCatName val="0"/>
          <c:showSerName val="0"/>
          <c:showPercent val="0"/>
          <c:showBubbleSize val="0"/>
        </c:dLbls>
        <c:gapWidth val="219"/>
        <c:axId val="1370291712"/>
        <c:axId val="1369814864"/>
      </c:barChart>
      <c:catAx>
        <c:axId val="137029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b"/>
        <c:numFmt formatCode="General"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50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Planning!$C$19</c:f>
          <c:strCache>
            <c:ptCount val="1"/>
            <c:pt idx="0">
              <c:v>Number of Schools with ECE Classes</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PK"/>
        </a:p>
      </c:txPr>
    </c:title>
    <c:autoTitleDeleted val="0"/>
    <c:plotArea>
      <c:layout/>
      <c:barChart>
        <c:barDir val="col"/>
        <c:grouping val="clustered"/>
        <c:varyColors val="0"/>
        <c:ser>
          <c:idx val="0"/>
          <c:order val="0"/>
          <c:tx>
            <c:strRef>
              <c:f>Planning!$E$2</c:f>
              <c:strCache>
                <c:ptCount val="1"/>
                <c:pt idx="0">
                  <c:v>Planned</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Planning!$D$19:$K$19</c:f>
              <c:numCache>
                <c:formatCode>0</c:formatCode>
                <c:ptCount val="8"/>
                <c:pt idx="0">
                  <c:v>1243</c:v>
                </c:pt>
                <c:pt idx="1">
                  <c:v>1293</c:v>
                </c:pt>
                <c:pt idx="2">
                  <c:v>1343</c:v>
                </c:pt>
                <c:pt idx="3">
                  <c:v>1393</c:v>
                </c:pt>
                <c:pt idx="4">
                  <c:v>1443</c:v>
                </c:pt>
                <c:pt idx="5">
                  <c:v>1493</c:v>
                </c:pt>
                <c:pt idx="6">
                  <c:v>1543</c:v>
                </c:pt>
                <c:pt idx="7">
                  <c:v>1593</c:v>
                </c:pt>
              </c:numCache>
            </c:numRef>
          </c:val>
          <c:extLst>
            <c:ext xmlns:c16="http://schemas.microsoft.com/office/drawing/2014/chart" uri="{C3380CC4-5D6E-409C-BE32-E72D297353CC}">
              <c16:uniqueId val="{00000000-15AB-9749-B9D8-4BEA570EC05F}"/>
            </c:ext>
          </c:extLst>
        </c:ser>
        <c:ser>
          <c:idx val="1"/>
          <c:order val="1"/>
          <c:tx>
            <c:strRef>
              <c:f>Monitoring!$E$2</c:f>
              <c:strCache>
                <c:ptCount val="1"/>
                <c:pt idx="0">
                  <c:v>Achieved</c:v>
                </c:pt>
              </c:strCache>
            </c:strRef>
          </c:tx>
          <c:spPr>
            <a:solidFill>
              <a:schemeClr val="accent2">
                <a:lumMod val="75000"/>
              </a:schemeClr>
            </a:solidFill>
            <a:ln>
              <a:noFill/>
            </a:ln>
            <a:effectLst/>
          </c:spPr>
          <c:invertIfNegative val="0"/>
          <c:dLbls>
            <c:dLbl>
              <c:idx val="1"/>
              <c:layout>
                <c:manualLayout>
                  <c:x val="1.0322580645161243E-2"/>
                  <c:y val="1.90694126620900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AB-9749-B9D8-4BEA570EC05F}"/>
                </c:ext>
              </c:extLst>
            </c:dLbl>
            <c:dLbl>
              <c:idx val="2"/>
              <c:layout>
                <c:manualLayout>
                  <c:x val="1.5483870967741935E-2"/>
                  <c:y val="6.35647088736327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AB-9749-B9D8-4BEA570EC05F}"/>
                </c:ext>
              </c:extLst>
            </c:dLbl>
            <c:dLbl>
              <c:idx val="3"/>
              <c:layout>
                <c:manualLayout>
                  <c:x val="2.0645161290322581E-2"/>
                  <c:y val="9.53470633104494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AB-9749-B9D8-4BEA570EC05F}"/>
                </c:ext>
              </c:extLst>
            </c:dLbl>
            <c:dLbl>
              <c:idx val="4"/>
              <c:layout>
                <c:manualLayout>
                  <c:x val="1.548387096774184E-2"/>
                  <c:y val="6.356470887363335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AB-9749-B9D8-4BEA570EC05F}"/>
                </c:ext>
              </c:extLst>
            </c:dLbl>
            <c:dLbl>
              <c:idx val="5"/>
              <c:layout>
                <c:manualLayout>
                  <c:x val="1.5483870967741935E-2"/>
                  <c:y val="9.53470633104497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AB-9749-B9D8-4BEA570EC05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P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Planning!$D$3:$K$3</c:f>
              <c:numCache>
                <c:formatCode>General</c:formatCode>
                <c:ptCount val="8"/>
                <c:pt idx="0">
                  <c:v>2023</c:v>
                </c:pt>
                <c:pt idx="1">
                  <c:v>2024</c:v>
                </c:pt>
                <c:pt idx="2">
                  <c:v>2025</c:v>
                </c:pt>
                <c:pt idx="3">
                  <c:v>2026</c:v>
                </c:pt>
                <c:pt idx="4">
                  <c:v>2027</c:v>
                </c:pt>
                <c:pt idx="5">
                  <c:v>2028</c:v>
                </c:pt>
                <c:pt idx="6">
                  <c:v>2029</c:v>
                </c:pt>
                <c:pt idx="7">
                  <c:v>2030</c:v>
                </c:pt>
              </c:numCache>
            </c:numRef>
          </c:cat>
          <c:val>
            <c:numRef>
              <c:f>Monitoring!$D$19:$K$19</c:f>
              <c:numCache>
                <c:formatCode>0</c:formatCode>
                <c:ptCount val="8"/>
                <c:pt idx="1">
                  <c:v>1273</c:v>
                </c:pt>
                <c:pt idx="2">
                  <c:v>1298</c:v>
                </c:pt>
                <c:pt idx="3">
                  <c:v>1323</c:v>
                </c:pt>
                <c:pt idx="4">
                  <c:v>1348</c:v>
                </c:pt>
                <c:pt idx="5">
                  <c:v>1373</c:v>
                </c:pt>
                <c:pt idx="6">
                  <c:v>1398</c:v>
                </c:pt>
                <c:pt idx="7">
                  <c:v>1423</c:v>
                </c:pt>
              </c:numCache>
            </c:numRef>
          </c:val>
          <c:extLst>
            <c:ext xmlns:c16="http://schemas.microsoft.com/office/drawing/2014/chart" uri="{C3380CC4-5D6E-409C-BE32-E72D297353CC}">
              <c16:uniqueId val="{00000008-15AB-9749-B9D8-4BEA570EC05F}"/>
            </c:ext>
          </c:extLst>
        </c:ser>
        <c:dLbls>
          <c:dLblPos val="outEnd"/>
          <c:showLegendKey val="0"/>
          <c:showVal val="1"/>
          <c:showCatName val="0"/>
          <c:showSerName val="0"/>
          <c:showPercent val="0"/>
          <c:showBubbleSize val="0"/>
        </c:dLbls>
        <c:gapWidth val="219"/>
        <c:overlap val="-27"/>
        <c:axId val="1370291712"/>
        <c:axId val="1369814864"/>
      </c:barChart>
      <c:catAx>
        <c:axId val="1370291712"/>
        <c:scaling>
          <c:orientation val="minMax"/>
        </c:scaling>
        <c:delete val="0"/>
        <c:axPos val="b"/>
        <c:numFmt formatCode="General" sourceLinked="1"/>
        <c:majorTickMark val="none"/>
        <c:minorTickMark val="none"/>
        <c:tickLblPos val="nextTo"/>
        <c:spPr>
          <a:noFill/>
          <a:ln w="9525" cap="flat" cmpd="sng" algn="ctr">
            <a:solidFill>
              <a:srgbClr val="C00000"/>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PK"/>
          </a:p>
        </c:txPr>
        <c:crossAx val="1369814864"/>
        <c:crosses val="autoZero"/>
        <c:auto val="1"/>
        <c:lblAlgn val="ctr"/>
        <c:lblOffset val="100"/>
        <c:noMultiLvlLbl val="0"/>
      </c:catAx>
      <c:valAx>
        <c:axId val="1369814864"/>
        <c:scaling>
          <c:orientation val="minMax"/>
        </c:scaling>
        <c:delete val="1"/>
        <c:axPos val="l"/>
        <c:numFmt formatCode="0" sourceLinked="1"/>
        <c:majorTickMark val="none"/>
        <c:minorTickMark val="none"/>
        <c:tickLblPos val="nextTo"/>
        <c:crossAx val="13702917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tx1">
          <a:lumMod val="15000"/>
          <a:lumOff val="85000"/>
        </a:schemeClr>
      </a:solidFill>
      <a:round/>
    </a:ln>
    <a:effectLst/>
  </c:spPr>
  <c:txPr>
    <a:bodyPr/>
    <a:lstStyle/>
    <a:p>
      <a:pPr>
        <a:defRPr/>
      </a:pPr>
      <a:endParaRPr lang="en-P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12700</xdr:rowOff>
    </xdr:from>
    <xdr:to>
      <xdr:col>6</xdr:col>
      <xdr:colOff>12700</xdr:colOff>
      <xdr:row>24</xdr:row>
      <xdr:rowOff>119062</xdr:rowOff>
    </xdr:to>
    <xdr:graphicFrame macro="">
      <xdr:nvGraphicFramePr>
        <xdr:cNvPr id="2" name="Chart 1">
          <a:extLst>
            <a:ext uri="{FF2B5EF4-FFF2-40B4-BE49-F238E27FC236}">
              <a16:creationId xmlns:a16="http://schemas.microsoft.com/office/drawing/2014/main" id="{81A63D8E-1B03-F143-8DB3-1AE572EA4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25400</xdr:colOff>
      <xdr:row>2</xdr:row>
      <xdr:rowOff>185208</xdr:rowOff>
    </xdr:from>
    <xdr:to>
      <xdr:col>12</xdr:col>
      <xdr:colOff>25400</xdr:colOff>
      <xdr:row>24</xdr:row>
      <xdr:rowOff>106552</xdr:rowOff>
    </xdr:to>
    <xdr:graphicFrame macro="">
      <xdr:nvGraphicFramePr>
        <xdr:cNvPr id="3" name="Chart 2">
          <a:extLst>
            <a:ext uri="{FF2B5EF4-FFF2-40B4-BE49-F238E27FC236}">
              <a16:creationId xmlns:a16="http://schemas.microsoft.com/office/drawing/2014/main" id="{8F14155D-7C6E-3C44-AEBC-5EFBDE9DCA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xdr:colOff>
      <xdr:row>3</xdr:row>
      <xdr:rowOff>0</xdr:rowOff>
    </xdr:from>
    <xdr:to>
      <xdr:col>18</xdr:col>
      <xdr:colOff>50800</xdr:colOff>
      <xdr:row>24</xdr:row>
      <xdr:rowOff>106553</xdr:rowOff>
    </xdr:to>
    <xdr:graphicFrame macro="">
      <xdr:nvGraphicFramePr>
        <xdr:cNvPr id="4" name="Chart 3">
          <a:extLst>
            <a:ext uri="{FF2B5EF4-FFF2-40B4-BE49-F238E27FC236}">
              <a16:creationId xmlns:a16="http://schemas.microsoft.com/office/drawing/2014/main" id="{97F7D173-1ABB-4345-8CD2-B421BEACA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63500</xdr:colOff>
      <xdr:row>2</xdr:row>
      <xdr:rowOff>177799</xdr:rowOff>
    </xdr:from>
    <xdr:to>
      <xdr:col>24</xdr:col>
      <xdr:colOff>63500</xdr:colOff>
      <xdr:row>24</xdr:row>
      <xdr:rowOff>99143</xdr:rowOff>
    </xdr:to>
    <xdr:graphicFrame macro="">
      <xdr:nvGraphicFramePr>
        <xdr:cNvPr id="5" name="Chart 4">
          <a:extLst>
            <a:ext uri="{FF2B5EF4-FFF2-40B4-BE49-F238E27FC236}">
              <a16:creationId xmlns:a16="http://schemas.microsoft.com/office/drawing/2014/main" id="{1735E5E9-AB98-AD49-AAB8-27380EBC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37</xdr:row>
      <xdr:rowOff>26456</xdr:rowOff>
    </xdr:from>
    <xdr:to>
      <xdr:col>6</xdr:col>
      <xdr:colOff>12700</xdr:colOff>
      <xdr:row>60</xdr:row>
      <xdr:rowOff>52915</xdr:rowOff>
    </xdr:to>
    <xdr:graphicFrame macro="">
      <xdr:nvGraphicFramePr>
        <xdr:cNvPr id="6" name="Chart 5">
          <a:extLst>
            <a:ext uri="{FF2B5EF4-FFF2-40B4-BE49-F238E27FC236}">
              <a16:creationId xmlns:a16="http://schemas.microsoft.com/office/drawing/2014/main" id="{D6937DBE-D9C9-8C42-A8C7-937B355A2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26458</xdr:colOff>
      <xdr:row>37</xdr:row>
      <xdr:rowOff>13229</xdr:rowOff>
    </xdr:from>
    <xdr:to>
      <xdr:col>12</xdr:col>
      <xdr:colOff>39158</xdr:colOff>
      <xdr:row>60</xdr:row>
      <xdr:rowOff>52916</xdr:rowOff>
    </xdr:to>
    <xdr:graphicFrame macro="">
      <xdr:nvGraphicFramePr>
        <xdr:cNvPr id="7" name="Chart 6">
          <a:extLst>
            <a:ext uri="{FF2B5EF4-FFF2-40B4-BE49-F238E27FC236}">
              <a16:creationId xmlns:a16="http://schemas.microsoft.com/office/drawing/2014/main" id="{648C868F-81FB-9649-9C39-AF881C142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103</xdr:row>
      <xdr:rowOff>158749</xdr:rowOff>
    </xdr:from>
    <xdr:to>
      <xdr:col>6</xdr:col>
      <xdr:colOff>0</xdr:colOff>
      <xdr:row>125</xdr:row>
      <xdr:rowOff>34589</xdr:rowOff>
    </xdr:to>
    <xdr:graphicFrame macro="">
      <xdr:nvGraphicFramePr>
        <xdr:cNvPr id="11" name="Chart 10">
          <a:extLst>
            <a:ext uri="{FF2B5EF4-FFF2-40B4-BE49-F238E27FC236}">
              <a16:creationId xmlns:a16="http://schemas.microsoft.com/office/drawing/2014/main" id="{25FDC04D-6730-2549-8F03-C830A6D97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818620</xdr:colOff>
      <xdr:row>103</xdr:row>
      <xdr:rowOff>158749</xdr:rowOff>
    </xdr:from>
    <xdr:to>
      <xdr:col>12</xdr:col>
      <xdr:colOff>11112</xdr:colOff>
      <xdr:row>125</xdr:row>
      <xdr:rowOff>34590</xdr:rowOff>
    </xdr:to>
    <xdr:graphicFrame macro="">
      <xdr:nvGraphicFramePr>
        <xdr:cNvPr id="12" name="Chart 11">
          <a:extLst>
            <a:ext uri="{FF2B5EF4-FFF2-40B4-BE49-F238E27FC236}">
              <a16:creationId xmlns:a16="http://schemas.microsoft.com/office/drawing/2014/main" id="{72860B27-D571-1F40-B128-DA1BE023E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23812</xdr:colOff>
      <xdr:row>103</xdr:row>
      <xdr:rowOff>158749</xdr:rowOff>
    </xdr:from>
    <xdr:to>
      <xdr:col>18</xdr:col>
      <xdr:colOff>23812</xdr:colOff>
      <xdr:row>125</xdr:row>
      <xdr:rowOff>27180</xdr:rowOff>
    </xdr:to>
    <xdr:graphicFrame macro="">
      <xdr:nvGraphicFramePr>
        <xdr:cNvPr id="13" name="Chart 12">
          <a:extLst>
            <a:ext uri="{FF2B5EF4-FFF2-40B4-BE49-F238E27FC236}">
              <a16:creationId xmlns:a16="http://schemas.microsoft.com/office/drawing/2014/main" id="{E3BF8E78-F08F-DC4A-94C6-529D366D9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129</xdr:row>
      <xdr:rowOff>20110</xdr:rowOff>
    </xdr:from>
    <xdr:to>
      <xdr:col>6</xdr:col>
      <xdr:colOff>12700</xdr:colOff>
      <xdr:row>150</xdr:row>
      <xdr:rowOff>126472</xdr:rowOff>
    </xdr:to>
    <xdr:graphicFrame macro="">
      <xdr:nvGraphicFramePr>
        <xdr:cNvPr id="14" name="Chart 13">
          <a:extLst>
            <a:ext uri="{FF2B5EF4-FFF2-40B4-BE49-F238E27FC236}">
              <a16:creationId xmlns:a16="http://schemas.microsoft.com/office/drawing/2014/main" id="{95C939CF-E26D-3F49-BC83-1A6532BD4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25400</xdr:colOff>
      <xdr:row>129</xdr:row>
      <xdr:rowOff>7409</xdr:rowOff>
    </xdr:from>
    <xdr:to>
      <xdr:col>12</xdr:col>
      <xdr:colOff>25400</xdr:colOff>
      <xdr:row>150</xdr:row>
      <xdr:rowOff>113962</xdr:rowOff>
    </xdr:to>
    <xdr:graphicFrame macro="">
      <xdr:nvGraphicFramePr>
        <xdr:cNvPr id="15" name="Chart 14">
          <a:extLst>
            <a:ext uri="{FF2B5EF4-FFF2-40B4-BE49-F238E27FC236}">
              <a16:creationId xmlns:a16="http://schemas.microsoft.com/office/drawing/2014/main" id="{99C1C958-B224-0A44-89D7-7B2BF8151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38100</xdr:colOff>
      <xdr:row>129</xdr:row>
      <xdr:rowOff>7410</xdr:rowOff>
    </xdr:from>
    <xdr:to>
      <xdr:col>18</xdr:col>
      <xdr:colOff>50800</xdr:colOff>
      <xdr:row>150</xdr:row>
      <xdr:rowOff>113963</xdr:rowOff>
    </xdr:to>
    <xdr:graphicFrame macro="">
      <xdr:nvGraphicFramePr>
        <xdr:cNvPr id="16" name="Chart 15">
          <a:extLst>
            <a:ext uri="{FF2B5EF4-FFF2-40B4-BE49-F238E27FC236}">
              <a16:creationId xmlns:a16="http://schemas.microsoft.com/office/drawing/2014/main" id="{D6FB8BAC-E210-0E4F-9312-D8DD337357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63500</xdr:colOff>
      <xdr:row>129</xdr:row>
      <xdr:rowOff>0</xdr:rowOff>
    </xdr:from>
    <xdr:to>
      <xdr:col>24</xdr:col>
      <xdr:colOff>63500</xdr:colOff>
      <xdr:row>150</xdr:row>
      <xdr:rowOff>106553</xdr:rowOff>
    </xdr:to>
    <xdr:graphicFrame macro="">
      <xdr:nvGraphicFramePr>
        <xdr:cNvPr id="17" name="Chart 16">
          <a:extLst>
            <a:ext uri="{FF2B5EF4-FFF2-40B4-BE49-F238E27FC236}">
              <a16:creationId xmlns:a16="http://schemas.microsoft.com/office/drawing/2014/main" id="{4581E633-A600-D44D-9F68-ADA6D0422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52917</xdr:colOff>
      <xdr:row>36</xdr:row>
      <xdr:rowOff>184681</xdr:rowOff>
    </xdr:from>
    <xdr:to>
      <xdr:col>18</xdr:col>
      <xdr:colOff>65617</xdr:colOff>
      <xdr:row>60</xdr:row>
      <xdr:rowOff>39687</xdr:rowOff>
    </xdr:to>
    <xdr:graphicFrame macro="">
      <xdr:nvGraphicFramePr>
        <xdr:cNvPr id="18" name="Chart 17">
          <a:extLst>
            <a:ext uri="{FF2B5EF4-FFF2-40B4-BE49-F238E27FC236}">
              <a16:creationId xmlns:a16="http://schemas.microsoft.com/office/drawing/2014/main" id="{EB30DC51-9AD9-DF41-805B-6F8AB8CB1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78317</xdr:colOff>
      <xdr:row>36</xdr:row>
      <xdr:rowOff>171980</xdr:rowOff>
    </xdr:from>
    <xdr:to>
      <xdr:col>24</xdr:col>
      <xdr:colOff>78317</xdr:colOff>
      <xdr:row>60</xdr:row>
      <xdr:rowOff>24660</xdr:rowOff>
    </xdr:to>
    <xdr:graphicFrame macro="">
      <xdr:nvGraphicFramePr>
        <xdr:cNvPr id="19" name="Chart 18">
          <a:extLst>
            <a:ext uri="{FF2B5EF4-FFF2-40B4-BE49-F238E27FC236}">
              <a16:creationId xmlns:a16="http://schemas.microsoft.com/office/drawing/2014/main" id="{255CF0DB-444C-D449-9E93-3261CF310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60</xdr:row>
      <xdr:rowOff>86254</xdr:rowOff>
    </xdr:from>
    <xdr:to>
      <xdr:col>6</xdr:col>
      <xdr:colOff>12700</xdr:colOff>
      <xdr:row>75</xdr:row>
      <xdr:rowOff>245532</xdr:rowOff>
    </xdr:to>
    <xdr:graphicFrame macro="">
      <xdr:nvGraphicFramePr>
        <xdr:cNvPr id="20" name="Chart 19">
          <a:extLst>
            <a:ext uri="{FF2B5EF4-FFF2-40B4-BE49-F238E27FC236}">
              <a16:creationId xmlns:a16="http://schemas.microsoft.com/office/drawing/2014/main" id="{FB0107F2-BA86-7149-99C0-B1DA14A22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26458</xdr:colOff>
      <xdr:row>60</xdr:row>
      <xdr:rowOff>73024</xdr:rowOff>
    </xdr:from>
    <xdr:to>
      <xdr:col>12</xdr:col>
      <xdr:colOff>39158</xdr:colOff>
      <xdr:row>75</xdr:row>
      <xdr:rowOff>232302</xdr:rowOff>
    </xdr:to>
    <xdr:graphicFrame macro="">
      <xdr:nvGraphicFramePr>
        <xdr:cNvPr id="21" name="Chart 20">
          <a:extLst>
            <a:ext uri="{FF2B5EF4-FFF2-40B4-BE49-F238E27FC236}">
              <a16:creationId xmlns:a16="http://schemas.microsoft.com/office/drawing/2014/main" id="{13BE5863-B1C5-7B44-8627-9207A15F5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79</xdr:row>
      <xdr:rowOff>13230</xdr:rowOff>
    </xdr:from>
    <xdr:to>
      <xdr:col>6</xdr:col>
      <xdr:colOff>12700</xdr:colOff>
      <xdr:row>100</xdr:row>
      <xdr:rowOff>529</xdr:rowOff>
    </xdr:to>
    <xdr:graphicFrame macro="">
      <xdr:nvGraphicFramePr>
        <xdr:cNvPr id="22" name="Chart 21">
          <a:extLst>
            <a:ext uri="{FF2B5EF4-FFF2-40B4-BE49-F238E27FC236}">
              <a16:creationId xmlns:a16="http://schemas.microsoft.com/office/drawing/2014/main" id="{B226EA71-CE7A-B144-9A31-6E0873585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39687</xdr:colOff>
      <xdr:row>79</xdr:row>
      <xdr:rowOff>0</xdr:rowOff>
    </xdr:from>
    <xdr:to>
      <xdr:col>12</xdr:col>
      <xdr:colOff>52387</xdr:colOff>
      <xdr:row>99</xdr:row>
      <xdr:rowOff>172508</xdr:rowOff>
    </xdr:to>
    <xdr:graphicFrame macro="">
      <xdr:nvGraphicFramePr>
        <xdr:cNvPr id="23" name="Chart 22">
          <a:extLst>
            <a:ext uri="{FF2B5EF4-FFF2-40B4-BE49-F238E27FC236}">
              <a16:creationId xmlns:a16="http://schemas.microsoft.com/office/drawing/2014/main" id="{C7E85BEE-91D7-CE4D-A56F-6DA06CE8F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66145</xdr:colOff>
      <xdr:row>79</xdr:row>
      <xdr:rowOff>0</xdr:rowOff>
    </xdr:from>
    <xdr:to>
      <xdr:col>18</xdr:col>
      <xdr:colOff>78845</xdr:colOff>
      <xdr:row>99</xdr:row>
      <xdr:rowOff>172890</xdr:rowOff>
    </xdr:to>
    <xdr:graphicFrame macro="">
      <xdr:nvGraphicFramePr>
        <xdr:cNvPr id="24" name="Chart 23">
          <a:extLst>
            <a:ext uri="{FF2B5EF4-FFF2-40B4-BE49-F238E27FC236}">
              <a16:creationId xmlns:a16="http://schemas.microsoft.com/office/drawing/2014/main" id="{29C6D0F1-A128-9944-95C9-D9D147B20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155</xdr:row>
      <xdr:rowOff>20110</xdr:rowOff>
    </xdr:from>
    <xdr:to>
      <xdr:col>6</xdr:col>
      <xdr:colOff>12700</xdr:colOff>
      <xdr:row>176</xdr:row>
      <xdr:rowOff>126472</xdr:rowOff>
    </xdr:to>
    <xdr:graphicFrame macro="">
      <xdr:nvGraphicFramePr>
        <xdr:cNvPr id="25" name="Chart 24">
          <a:extLst>
            <a:ext uri="{FF2B5EF4-FFF2-40B4-BE49-F238E27FC236}">
              <a16:creationId xmlns:a16="http://schemas.microsoft.com/office/drawing/2014/main" id="{BDB26DE2-14BB-DB4C-BE65-E568F095C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25400</xdr:colOff>
      <xdr:row>155</xdr:row>
      <xdr:rowOff>7409</xdr:rowOff>
    </xdr:from>
    <xdr:to>
      <xdr:col>12</xdr:col>
      <xdr:colOff>25400</xdr:colOff>
      <xdr:row>176</xdr:row>
      <xdr:rowOff>113962</xdr:rowOff>
    </xdr:to>
    <xdr:graphicFrame macro="">
      <xdr:nvGraphicFramePr>
        <xdr:cNvPr id="26" name="Chart 25">
          <a:extLst>
            <a:ext uri="{FF2B5EF4-FFF2-40B4-BE49-F238E27FC236}">
              <a16:creationId xmlns:a16="http://schemas.microsoft.com/office/drawing/2014/main" id="{42821E3E-1EFA-C44E-A143-A6F3E5C0B6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38100</xdr:colOff>
      <xdr:row>155</xdr:row>
      <xdr:rowOff>7410</xdr:rowOff>
    </xdr:from>
    <xdr:to>
      <xdr:col>18</xdr:col>
      <xdr:colOff>50800</xdr:colOff>
      <xdr:row>176</xdr:row>
      <xdr:rowOff>113963</xdr:rowOff>
    </xdr:to>
    <xdr:graphicFrame macro="">
      <xdr:nvGraphicFramePr>
        <xdr:cNvPr id="27" name="Chart 26">
          <a:extLst>
            <a:ext uri="{FF2B5EF4-FFF2-40B4-BE49-F238E27FC236}">
              <a16:creationId xmlns:a16="http://schemas.microsoft.com/office/drawing/2014/main" id="{D6685EDA-8E81-F043-852F-47B15F51E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18</xdr:col>
      <xdr:colOff>63500</xdr:colOff>
      <xdr:row>155</xdr:row>
      <xdr:rowOff>0</xdr:rowOff>
    </xdr:from>
    <xdr:to>
      <xdr:col>24</xdr:col>
      <xdr:colOff>63500</xdr:colOff>
      <xdr:row>176</xdr:row>
      <xdr:rowOff>106553</xdr:rowOff>
    </xdr:to>
    <xdr:graphicFrame macro="">
      <xdr:nvGraphicFramePr>
        <xdr:cNvPr id="28" name="Chart 27">
          <a:extLst>
            <a:ext uri="{FF2B5EF4-FFF2-40B4-BE49-F238E27FC236}">
              <a16:creationId xmlns:a16="http://schemas.microsoft.com/office/drawing/2014/main" id="{959F1A2F-9CAC-C849-B730-86689BFDC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177</xdr:row>
      <xdr:rowOff>0</xdr:rowOff>
    </xdr:from>
    <xdr:to>
      <xdr:col>6</xdr:col>
      <xdr:colOff>0</xdr:colOff>
      <xdr:row>198</xdr:row>
      <xdr:rowOff>106553</xdr:rowOff>
    </xdr:to>
    <xdr:graphicFrame macro="">
      <xdr:nvGraphicFramePr>
        <xdr:cNvPr id="29" name="Chart 28">
          <a:extLst>
            <a:ext uri="{FF2B5EF4-FFF2-40B4-BE49-F238E27FC236}">
              <a16:creationId xmlns:a16="http://schemas.microsoft.com/office/drawing/2014/main" id="{9163314A-63AB-0241-8970-8A26209F8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18</xdr:col>
      <xdr:colOff>67733</xdr:colOff>
      <xdr:row>27</xdr:row>
      <xdr:rowOff>16934</xdr:rowOff>
    </xdr:from>
    <xdr:to>
      <xdr:col>21</xdr:col>
      <xdr:colOff>702734</xdr:colOff>
      <xdr:row>34</xdr:row>
      <xdr:rowOff>220134</xdr:rowOff>
    </xdr:to>
    <xdr:graphicFrame macro="">
      <xdr:nvGraphicFramePr>
        <xdr:cNvPr id="32" name="Chart 31">
          <a:extLst>
            <a:ext uri="{FF2B5EF4-FFF2-40B4-BE49-F238E27FC236}">
              <a16:creationId xmlns:a16="http://schemas.microsoft.com/office/drawing/2014/main" id="{E6206B87-9CF2-B2E3-4826-1C4432F9AA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21</xdr:col>
      <xdr:colOff>33867</xdr:colOff>
      <xdr:row>26</xdr:row>
      <xdr:rowOff>135471</xdr:rowOff>
    </xdr:from>
    <xdr:to>
      <xdr:col>25</xdr:col>
      <xdr:colOff>186272</xdr:colOff>
      <xdr:row>34</xdr:row>
      <xdr:rowOff>203200</xdr:rowOff>
    </xdr:to>
    <xdr:graphicFrame macro="">
      <xdr:nvGraphicFramePr>
        <xdr:cNvPr id="33" name="Chart 32">
          <a:extLst>
            <a:ext uri="{FF2B5EF4-FFF2-40B4-BE49-F238E27FC236}">
              <a16:creationId xmlns:a16="http://schemas.microsoft.com/office/drawing/2014/main" id="{F60CCED4-C146-BD4C-B24B-8941BC1D9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3F5D-B11A-E84A-B57C-06364A4A07E1}">
  <dimension ref="A1:X154"/>
  <sheetViews>
    <sheetView tabSelected="1" zoomScale="90" zoomScaleNormal="90" workbookViewId="0">
      <selection activeCell="A3" sqref="A3"/>
    </sheetView>
  </sheetViews>
  <sheetFormatPr baseColWidth="10" defaultColWidth="11.5" defaultRowHeight="15" x14ac:dyDescent="0.2"/>
  <cols>
    <col min="12" max="12" width="11" customWidth="1"/>
    <col min="18" max="18" width="11.5" customWidth="1"/>
  </cols>
  <sheetData>
    <row r="1" spans="1:24" ht="17" customHeight="1" x14ac:dyDescent="0.2">
      <c r="A1" s="62" t="s">
        <v>38</v>
      </c>
      <c r="B1" s="62"/>
      <c r="C1" s="62"/>
      <c r="D1" s="62"/>
      <c r="E1" s="62"/>
      <c r="F1" s="62"/>
      <c r="G1" s="62"/>
      <c r="H1" s="62"/>
      <c r="I1" s="62"/>
      <c r="J1" s="62"/>
      <c r="K1" s="62"/>
      <c r="L1" s="62"/>
      <c r="M1" s="62"/>
      <c r="N1" s="62"/>
      <c r="O1" s="62"/>
      <c r="P1" s="62"/>
      <c r="Q1" s="62"/>
      <c r="R1" s="62"/>
      <c r="S1" s="62"/>
      <c r="T1" s="62"/>
      <c r="U1" s="62"/>
      <c r="V1" s="62"/>
      <c r="W1" s="62"/>
      <c r="X1" s="62"/>
    </row>
    <row r="2" spans="1:24" ht="17" customHeight="1" x14ac:dyDescent="0.2">
      <c r="A2" s="62"/>
      <c r="B2" s="62"/>
      <c r="C2" s="62"/>
      <c r="D2" s="62"/>
      <c r="E2" s="62"/>
      <c r="F2" s="62"/>
      <c r="G2" s="62"/>
      <c r="H2" s="62"/>
      <c r="I2" s="62"/>
      <c r="J2" s="62"/>
      <c r="K2" s="62"/>
      <c r="L2" s="62"/>
      <c r="M2" s="62"/>
      <c r="N2" s="62"/>
      <c r="O2" s="62"/>
      <c r="P2" s="62"/>
      <c r="Q2" s="62"/>
      <c r="R2" s="62"/>
      <c r="S2" s="62"/>
      <c r="T2" s="62"/>
      <c r="U2" s="62"/>
      <c r="V2" s="62"/>
      <c r="W2" s="62"/>
      <c r="X2" s="62"/>
    </row>
    <row r="25" spans="1:23" ht="24" customHeight="1" x14ac:dyDescent="0.2"/>
    <row r="26" spans="1:23" ht="21" x14ac:dyDescent="0.25">
      <c r="A26" s="71" t="s">
        <v>57</v>
      </c>
      <c r="B26" s="71"/>
      <c r="C26" s="23">
        <v>2028</v>
      </c>
      <c r="S26" s="40" t="s">
        <v>52</v>
      </c>
    </row>
    <row r="27" spans="1:23" ht="12" customHeight="1" x14ac:dyDescent="0.2"/>
    <row r="28" spans="1:23" ht="39" customHeight="1" x14ac:dyDescent="0.2">
      <c r="A28" s="56" t="s">
        <v>59</v>
      </c>
      <c r="B28" s="57"/>
      <c r="C28" s="57"/>
      <c r="D28" s="57"/>
      <c r="E28" s="57"/>
      <c r="F28" s="57"/>
      <c r="G28" s="58"/>
      <c r="H28" s="22" t="s">
        <v>1</v>
      </c>
      <c r="I28" s="26" t="s">
        <v>3</v>
      </c>
      <c r="J28" s="31" t="s">
        <v>26</v>
      </c>
      <c r="K28" s="26" t="s">
        <v>43</v>
      </c>
      <c r="M28" s="48" t="s">
        <v>41</v>
      </c>
      <c r="N28" s="49"/>
      <c r="O28" s="37" t="s">
        <v>0</v>
      </c>
      <c r="P28" s="19" t="s">
        <v>26</v>
      </c>
      <c r="Q28" s="38" t="s">
        <v>40</v>
      </c>
      <c r="R28" s="54" t="str">
        <f>IF(P33&gt;Q33,"Satisfactory","Unsatisfactory")</f>
        <v>Unsatisfactory</v>
      </c>
    </row>
    <row r="29" spans="1:23" ht="30" customHeight="1" x14ac:dyDescent="0.2">
      <c r="A29" s="59"/>
      <c r="B29" s="60"/>
      <c r="C29" s="60"/>
      <c r="D29" s="60"/>
      <c r="E29" s="60"/>
      <c r="F29" s="60"/>
      <c r="G29" s="61"/>
      <c r="H29" s="22">
        <v>2023</v>
      </c>
      <c r="I29" s="18">
        <f>C26</f>
        <v>2028</v>
      </c>
      <c r="J29" s="18">
        <f>C26</f>
        <v>2028</v>
      </c>
      <c r="K29" s="18">
        <f>C26+1</f>
        <v>2029</v>
      </c>
      <c r="M29" s="50" t="s">
        <v>4</v>
      </c>
      <c r="N29" s="51"/>
      <c r="O29" s="29">
        <f>COUNTIF(Planning!B4:B28,M29)</f>
        <v>10</v>
      </c>
      <c r="P29" s="29">
        <f>COUNTIFS(Monitoring!B4:B28,M29,Monitoring!O4:O28,P28)</f>
        <v>0</v>
      </c>
      <c r="Q29" s="21">
        <f>COUNTIFS(Monitoring!B4:B28,M29,Monitoring!O4:O28,Q28)</f>
        <v>10</v>
      </c>
      <c r="R29" s="54"/>
      <c r="W29" s="39"/>
    </row>
    <row r="30" spans="1:23" ht="30" customHeight="1" x14ac:dyDescent="0.2">
      <c r="A30" s="63" t="s">
        <v>9</v>
      </c>
      <c r="B30" s="64"/>
      <c r="C30" s="64"/>
      <c r="D30" s="64"/>
      <c r="E30" s="64"/>
      <c r="F30" s="64"/>
      <c r="G30" s="65"/>
      <c r="H30" s="24">
        <f>VLOOKUP(A30,Planning!C3:L28,2,FALSE)</f>
        <v>0.52</v>
      </c>
      <c r="I30" s="24">
        <f>IF(C26=2024,VLOOKUP(A30,Planning!C3:L28,3,FALSE),IF(C26=2025,VLOOKUP(A30,Planning!C3:L28,4,FALSE),IF(C26=2026,VLOOKUP(A30,Planning!C3:L28,5,FALSE),IF(C26=2027,VLOOKUP(A30,Planning!C3:L28,6,FALSE),IF(C26=2028,VLOOKUP(A30,Planning!C3:L28,7,FALSE),IF(C26=2029,VLOOKUP(A30,Planning!C3:L28,8,FALSE),VLOOKUP(A30,Planning!C3:L28,9,FALSE)))))))</f>
        <v>0.67000000000000015</v>
      </c>
      <c r="J30" s="24">
        <f>IF(C26=2024,VLOOKUP(A30,Monitoring!C3:L28,3,FALSE),IF(C26=2025,VLOOKUP(A30,Monitoring!C3:L28,4,FALSE),IF(C26=2026,VLOOKUP(A30,Monitoring!C3:L28,5,FALSE),IF(C26=2027,VLOOKUP(A30,Monitoring!C3:L28,6,FALSE),IF(C26=2028,VLOOKUP(A30,Monitoring!C3:L28,7,FALSE),IF(C26=2029,VLOOKUP(A30,Monitoring!C3:L28,8,FALSE),VLOOKUP(A30,Monitoring!C3:L28,9,FALSE)))))))</f>
        <v>0.54</v>
      </c>
      <c r="K30" s="24">
        <f>IF(C26=2024,VLOOKUP(A30,Planning!C3:L28,4,FALSE),IF(C26=2025,VLOOKUP(A30,Planning!C3:L28,5,FALSE),IF(C26=2026,VLOOKUP(A30,Planning!C3:L28,6,FALSE),IF(C26=2027,VLOOKUP(A30,Planning!C3:L28,7,FALSE),IF(C26=2028,VLOOKUP(A30,Planning!C3:L28,8,FALSE),VLOOKUP(A30,Planning!C3:L28,9,FALSE))))))</f>
        <v>0.70000000000000018</v>
      </c>
      <c r="M30" s="50" t="s">
        <v>5</v>
      </c>
      <c r="N30" s="51"/>
      <c r="O30" s="29">
        <f>COUNTIF(Planning!B4:B28,M30)</f>
        <v>3</v>
      </c>
      <c r="P30" s="29">
        <f>COUNTIFS(Monitoring!B4:B28,M30,Monitoring!O4:O28,P28)</f>
        <v>1</v>
      </c>
      <c r="Q30" s="21">
        <f>COUNTIFS(Monitoring!B4:B28,M30,Monitoring!O4:O28,Q28)</f>
        <v>2</v>
      </c>
      <c r="R30" s="54"/>
    </row>
    <row r="31" spans="1:23" ht="30" customHeight="1" x14ac:dyDescent="0.2">
      <c r="A31" s="66" t="s">
        <v>10</v>
      </c>
      <c r="B31" s="67"/>
      <c r="C31" s="67"/>
      <c r="D31" s="67"/>
      <c r="E31" s="67"/>
      <c r="F31" s="67"/>
      <c r="G31" s="68"/>
      <c r="H31" s="25">
        <f>VLOOKUP(A31,Planning!C3:L28,2,FALSE)</f>
        <v>0.44</v>
      </c>
      <c r="I31" s="25">
        <f>IF(C26=2024,VLOOKUP(A31,Planning!C3:L28,3,FALSE),IF(C26=2025,VLOOKUP(A31,Planning!C3:L28,4,FALSE),IF(C26=2026,VLOOKUP(A31,Planning!C3:L28,5,FALSE),IF(C26=2027,VLOOKUP(A31,Planning!C3:L28,6,FALSE),IF(C26=2028,VLOOKUP(A31,Planning!C3:L28,7,FALSE),IF(C26=2029,VLOOKUP(A31,Planning!C3:L28,8,FALSE),VLOOKUP(A31,Planning!C3:L28,9,FALSE)))))))</f>
        <v>0.64000000000000012</v>
      </c>
      <c r="J31" s="25">
        <f>IF(C26=2024,VLOOKUP(A31,Monitoring!C3:L28,3,FALSE),IF(C26=2025,VLOOKUP(A31,Monitoring!C3:L28,4,FALSE),IF(C26=2026,VLOOKUP(A31,Monitoring!C3:L28,5,FALSE),IF(C26=2027,VLOOKUP(A31,Monitoring!C3:L28,6,FALSE),IF(C26=2028,VLOOKUP(A31,Monitoring!C3:L28,7,FALSE),IF(C26=2029,VLOOKUP(A31,Monitoring!C3:L28,8,FALSE),VLOOKUP(A31,Monitoring!C3:L28,9,FALSE)))))))</f>
        <v>0.48</v>
      </c>
      <c r="K31" s="25">
        <f>IF(C26=2024,VLOOKUP(A31,Planning!C3:L28,4,FALSE),IF(C26=2025,VLOOKUP(A31,Planning!C3:L28,5,FALSE),IF(C26=2026,VLOOKUP(A31,Planning!C3:L28,6,FALSE),IF(C26=2027,VLOOKUP(A31,Planning!C3:L28,7,FALSE),IF(C26=2028,VLOOKUP(A31,Planning!C3:L28,8,FALSE),VLOOKUP(A31,Planning!C3:L28,9,FALSE))))))</f>
        <v>0.68000000000000016</v>
      </c>
      <c r="M31" s="50" t="s">
        <v>6</v>
      </c>
      <c r="N31" s="51"/>
      <c r="O31" s="29">
        <f>COUNTIF(Planning!B4:B28,M31)</f>
        <v>3</v>
      </c>
      <c r="P31" s="29">
        <f>COUNTIFS(Monitoring!B4:B28,M31,Monitoring!O4:O28,P28)</f>
        <v>0</v>
      </c>
      <c r="Q31" s="21">
        <f>COUNTIFS(Monitoring!B4:B28,M31,Monitoring!O4:O28,Q28)</f>
        <v>3</v>
      </c>
      <c r="R31" s="54"/>
    </row>
    <row r="32" spans="1:23" ht="30" customHeight="1" x14ac:dyDescent="0.2">
      <c r="A32" s="69" t="s">
        <v>14</v>
      </c>
      <c r="B32" s="69"/>
      <c r="C32" s="69"/>
      <c r="D32" s="69"/>
      <c r="E32" s="69"/>
      <c r="F32" s="69"/>
      <c r="G32" s="69"/>
      <c r="H32" s="24">
        <f>VLOOKUP(A32,Planning!C3:L28,2,FALSE)</f>
        <v>0.37</v>
      </c>
      <c r="I32" s="24">
        <f>IF(C26=2024,VLOOKUP(A32,Planning!C3:L28,3,FALSE),IF(C26=2025,VLOOKUP(A32,Planning!C3:L28,4,FALSE),IF(C26=2026,VLOOKUP(A32,Planning!C3:L28,5,FALSE),IF(C26=2027,VLOOKUP(A32,Planning!C3:L28,6,FALSE),IF(C26=2028,VLOOKUP(A32,Planning!C3:L28,7,FALSE),IF(C26=2029,VLOOKUP(A32,Planning!C3:L28,8,FALSE),VLOOKUP(A32,Planning!C3:L28,9,FALSE)))))))</f>
        <v>0.62000000000000011</v>
      </c>
      <c r="J32" s="24">
        <f>IF(C26=2024,VLOOKUP(A32,Monitoring!C3:L28,3,FALSE),IF(C26=2025,VLOOKUP(A32,Monitoring!C3:L28,4,FALSE),IF(C26=2026,VLOOKUP(A32,Monitoring!C3:L28,5,FALSE),IF(C26=2027,VLOOKUP(A32,Monitoring!C3:L28,6,FALSE),IF(C26=2028,VLOOKUP(A32,Monitoring!C3:L28,7,FALSE),IF(C26=2029,VLOOKUP(A32,Monitoring!C3:L28,8,FALSE),VLOOKUP(A32,Monitoring!C3:L28,9,FALSE)))))))</f>
        <v>0.43</v>
      </c>
      <c r="K32" s="24">
        <f>IF(C26=2024,VLOOKUP(A31,Planning!C3:L28,4,FALSE),IF(C26=2025,VLOOKUP(A31,Planning!C3:L28,5,FALSE),IF(C26=2026,VLOOKUP(A31,Planning!C3:L28,6,FALSE),IF(C26=2027,VLOOKUP(A31,Planning!C3:L28,7,FALSE),IF(C26=2028,VLOOKUP(A31,Planning!C3:L28,8,FALSE),VLOOKUP(A31,Planning!C3:L28,9,FALSE))))))</f>
        <v>0.68000000000000016</v>
      </c>
      <c r="M32" s="50" t="s">
        <v>22</v>
      </c>
      <c r="N32" s="51"/>
      <c r="O32" s="29">
        <f>COUNTIF(Planning!B4:B28,M32)</f>
        <v>4</v>
      </c>
      <c r="P32" s="29">
        <f>COUNTIFS(Monitoring!B4:B28,M32,Monitoring!O4:O28,P28)</f>
        <v>1</v>
      </c>
      <c r="Q32" s="21">
        <f>COUNTIFS(Monitoring!B4:B28,M32,Monitoring!O4:O28,Q28)</f>
        <v>3</v>
      </c>
      <c r="R32" s="54"/>
    </row>
    <row r="33" spans="1:18" ht="30" customHeight="1" x14ac:dyDescent="0.2">
      <c r="A33" s="70" t="s">
        <v>15</v>
      </c>
      <c r="B33" s="70"/>
      <c r="C33" s="70"/>
      <c r="D33" s="70"/>
      <c r="E33" s="70"/>
      <c r="F33" s="70"/>
      <c r="G33" s="70"/>
      <c r="H33" s="25">
        <f>VLOOKUP(A33,Planning!C3:L28,2,FALSE)</f>
        <v>0.22</v>
      </c>
      <c r="I33" s="25">
        <f>IF(C26=2024,VLOOKUP(A33,Planning!C3:L28,3,FALSE),IF(C26=2025,VLOOKUP(A33,Planning!C3:L28,4,FALSE),IF(C26=2026,VLOOKUP(A33,Planning!C3:L28,5,FALSE),IF(C26=2027,VLOOKUP(A33,Planning!C3:L28,6,FALSE),IF(C26=2028,VLOOKUP(A33,Planning!C3:L28,7,FALSE),IF(C26=2029,VLOOKUP(A33,Planning!C3:L28,8,FALSE),VLOOKUP(A33,Planning!C3:L28,9,FALSE)))))))</f>
        <v>0.47</v>
      </c>
      <c r="J33" s="25">
        <f>IF(C26=2024,VLOOKUP(A33,Monitoring!C3:L28,3,FALSE),IF(C26=2025,VLOOKUP(A33,Monitoring!C3:L28,4,FALSE),IF(C26=2026,VLOOKUP(A33,Monitoring!C3:L28,5,FALSE),IF(C26=2027,VLOOKUP(A33,Monitoring!C3:L28,6,FALSE),IF(C26=2028,VLOOKUP(A33,Monitoring!C3:L28,7,FALSE),IF(C26=2029,VLOOKUP(A33,Monitoring!C3:L28,8,FALSE),VLOOKUP(A33,Monitoring!C3:L28,9,FALSE)))))))</f>
        <v>0.43</v>
      </c>
      <c r="K33" s="25">
        <f>IF(C26=2024,VLOOKUP(A31,Planning!C3:L28,4,FALSE),IF(C26=2025,VLOOKUP(A31,Planning!C3:L28,5,FALSE),IF(C26=2026,VLOOKUP(A31,Planning!C3:L28,6,FALSE),IF(C26=2027,VLOOKUP(A31,Planning!C3:L28,7,FALSE),IF(C26=2028,VLOOKUP(A31,Planning!C3:L28,8,FALSE),VLOOKUP(A31,Planning!C3:L28,9,FALSE))))))</f>
        <v>0.68000000000000016</v>
      </c>
      <c r="M33" s="52" t="s">
        <v>0</v>
      </c>
      <c r="N33" s="53"/>
      <c r="O33" s="36">
        <f>SUM(O29:O32)</f>
        <v>20</v>
      </c>
      <c r="P33" s="36">
        <f>SUM(P29:P32)</f>
        <v>2</v>
      </c>
      <c r="Q33" s="20">
        <f>SUM(Q29:Q32)</f>
        <v>18</v>
      </c>
      <c r="R33" s="54"/>
    </row>
    <row r="35" spans="1:18" ht="19" x14ac:dyDescent="0.2">
      <c r="M35" s="30" t="s">
        <v>42</v>
      </c>
    </row>
    <row r="36" spans="1:18" x14ac:dyDescent="0.2">
      <c r="M36" s="46" t="str">
        <f>IF(P33&gt;Q33,"Progress on achievement of ECE targets is satisfactory but more and consistent efforts are still needed","Progress on achievement of ECE targets is unsatisfactory and more focused efforts are needed going forward")</f>
        <v>Progress on achievement of ECE targets is unsatisfactory and more focused efforts are needed going forward</v>
      </c>
      <c r="N36" s="28"/>
      <c r="O36" s="28"/>
      <c r="P36" s="28"/>
      <c r="Q36" s="28"/>
      <c r="R36" s="28"/>
    </row>
    <row r="68" spans="1:24" ht="24" customHeight="1" x14ac:dyDescent="0.2"/>
    <row r="71" spans="1:24" ht="22" customHeight="1" x14ac:dyDescent="0.2"/>
    <row r="72" spans="1:24" ht="22" customHeight="1" x14ac:dyDescent="0.2"/>
    <row r="73" spans="1:24" ht="31" customHeight="1" x14ac:dyDescent="0.2"/>
    <row r="74" spans="1:24" ht="31" customHeight="1" x14ac:dyDescent="0.2"/>
    <row r="75" spans="1:24" ht="31" customHeight="1" x14ac:dyDescent="0.2"/>
    <row r="76" spans="1:24" ht="31" customHeight="1" x14ac:dyDescent="0.2"/>
    <row r="77" spans="1:24" x14ac:dyDescent="0.2">
      <c r="A77" s="55" t="s">
        <v>45</v>
      </c>
      <c r="B77" s="55"/>
      <c r="C77" s="55"/>
      <c r="D77" s="55"/>
      <c r="E77" s="55"/>
      <c r="F77" s="55"/>
      <c r="G77" s="55"/>
      <c r="H77" s="55"/>
      <c r="I77" s="55"/>
      <c r="J77" s="55"/>
      <c r="K77" s="55"/>
      <c r="L77" s="55"/>
      <c r="M77" s="55"/>
      <c r="N77" s="55"/>
      <c r="O77" s="55"/>
      <c r="P77" s="55"/>
      <c r="Q77" s="55"/>
      <c r="R77" s="55"/>
      <c r="S77" s="55"/>
      <c r="T77" s="55"/>
      <c r="U77" s="55"/>
      <c r="V77" s="55"/>
      <c r="W77" s="55"/>
      <c r="X77" s="55"/>
    </row>
    <row r="78" spans="1:24"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row>
    <row r="102" spans="1:24" x14ac:dyDescent="0.2">
      <c r="A102" s="72" t="s">
        <v>46</v>
      </c>
      <c r="B102" s="72"/>
      <c r="C102" s="72"/>
      <c r="D102" s="72"/>
      <c r="E102" s="72"/>
      <c r="F102" s="72"/>
      <c r="G102" s="72"/>
      <c r="H102" s="72"/>
      <c r="I102" s="72"/>
      <c r="J102" s="72"/>
      <c r="K102" s="72"/>
      <c r="L102" s="72"/>
      <c r="M102" s="72"/>
      <c r="N102" s="72"/>
      <c r="O102" s="72"/>
      <c r="P102" s="72"/>
      <c r="Q102" s="72"/>
      <c r="R102" s="72"/>
      <c r="S102" s="72"/>
      <c r="T102" s="72"/>
      <c r="U102" s="72"/>
      <c r="V102" s="72"/>
      <c r="W102" s="72"/>
      <c r="X102" s="72"/>
    </row>
    <row r="103" spans="1:24" x14ac:dyDescent="0.2">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row>
    <row r="127" spans="1:24" x14ac:dyDescent="0.2">
      <c r="A127" s="47" t="s">
        <v>44</v>
      </c>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2">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53" spans="1:24" x14ac:dyDescent="0.2">
      <c r="A153" s="47" t="s">
        <v>47</v>
      </c>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2">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sheetData>
  <mergeCells count="18">
    <mergeCell ref="A1:X2"/>
    <mergeCell ref="A127:X128"/>
    <mergeCell ref="A30:G30"/>
    <mergeCell ref="A31:G31"/>
    <mergeCell ref="A32:G32"/>
    <mergeCell ref="A33:G33"/>
    <mergeCell ref="A26:B26"/>
    <mergeCell ref="A102:X103"/>
    <mergeCell ref="A153:X154"/>
    <mergeCell ref="M28:N28"/>
    <mergeCell ref="M29:N29"/>
    <mergeCell ref="M30:N30"/>
    <mergeCell ref="M31:N31"/>
    <mergeCell ref="M32:N32"/>
    <mergeCell ref="M33:N33"/>
    <mergeCell ref="R28:R33"/>
    <mergeCell ref="A77:X78"/>
    <mergeCell ref="A28:G29"/>
  </mergeCells>
  <conditionalFormatting sqref="R28">
    <cfRule type="containsText" dxfId="3" priority="1" operator="containsText" text="unsatisfactory">
      <formula>NOT(ISERROR(SEARCH("unsatisfactory",R28)))</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49DC47-C698-E240-A23E-F3C88E0D8B36}">
          <x14:formula1>
            <xm:f>Planning!$E$3:$K$3</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E177-E08E-A145-92F8-0622AB762FD4}">
  <dimension ref="A1:L34"/>
  <sheetViews>
    <sheetView workbookViewId="0">
      <selection activeCell="J19" sqref="J19"/>
    </sheetView>
  </sheetViews>
  <sheetFormatPr baseColWidth="10" defaultColWidth="11.5" defaultRowHeight="15" x14ac:dyDescent="0.2"/>
  <cols>
    <col min="1" max="1" width="5.83203125" style="3" customWidth="1"/>
    <col min="2" max="2" width="14.1640625" style="3" bestFit="1" customWidth="1"/>
    <col min="3" max="3" width="60.83203125" style="3" bestFit="1" customWidth="1"/>
    <col min="4" max="4" width="12.1640625" style="3" customWidth="1"/>
    <col min="5" max="11" width="13.6640625" style="3" customWidth="1"/>
    <col min="12" max="12" width="14.1640625" style="3" customWidth="1"/>
  </cols>
  <sheetData>
    <row r="1" spans="1:12" ht="16" x14ac:dyDescent="0.2">
      <c r="A1" s="2" t="s">
        <v>37</v>
      </c>
    </row>
    <row r="2" spans="1:12" ht="16" x14ac:dyDescent="0.2">
      <c r="D2" s="6" t="s">
        <v>1</v>
      </c>
      <c r="E2" s="4" t="s">
        <v>3</v>
      </c>
      <c r="F2" s="4" t="s">
        <v>3</v>
      </c>
      <c r="G2" s="4" t="s">
        <v>3</v>
      </c>
      <c r="H2" s="4" t="s">
        <v>3</v>
      </c>
      <c r="I2" s="4" t="s">
        <v>3</v>
      </c>
      <c r="J2" s="4" t="s">
        <v>3</v>
      </c>
      <c r="K2" s="4" t="s">
        <v>3</v>
      </c>
      <c r="L2" s="1"/>
    </row>
    <row r="3" spans="1:12" ht="16" x14ac:dyDescent="0.2">
      <c r="A3" s="5" t="s">
        <v>7</v>
      </c>
      <c r="B3" s="5" t="s">
        <v>16</v>
      </c>
      <c r="C3" s="5" t="s">
        <v>8</v>
      </c>
      <c r="D3" s="6">
        <v>2023</v>
      </c>
      <c r="E3" s="7">
        <v>2024</v>
      </c>
      <c r="F3" s="7">
        <v>2025</v>
      </c>
      <c r="G3" s="7">
        <v>2026</v>
      </c>
      <c r="H3" s="7">
        <v>2027</v>
      </c>
      <c r="I3" s="7">
        <v>2028</v>
      </c>
      <c r="J3" s="7">
        <v>2029</v>
      </c>
      <c r="K3" s="7">
        <v>2030</v>
      </c>
      <c r="L3" s="6" t="s">
        <v>30</v>
      </c>
    </row>
    <row r="4" spans="1:12" ht="16" x14ac:dyDescent="0.2">
      <c r="A4" s="8">
        <v>1</v>
      </c>
      <c r="B4" s="9" t="s">
        <v>4</v>
      </c>
      <c r="C4" s="9" t="s">
        <v>11</v>
      </c>
      <c r="D4" s="10">
        <v>0.28000000000000003</v>
      </c>
      <c r="E4" s="41">
        <f t="shared" ref="E4:E28" si="0">D4+L4</f>
        <v>0.31000000000000005</v>
      </c>
      <c r="F4" s="41">
        <f t="shared" ref="F4:K4" si="1">E4+$L$4</f>
        <v>0.34000000000000008</v>
      </c>
      <c r="G4" s="41">
        <f t="shared" si="1"/>
        <v>0.37000000000000011</v>
      </c>
      <c r="H4" s="41">
        <f t="shared" si="1"/>
        <v>0.40000000000000013</v>
      </c>
      <c r="I4" s="41">
        <f t="shared" si="1"/>
        <v>0.43000000000000016</v>
      </c>
      <c r="J4" s="41">
        <f t="shared" si="1"/>
        <v>0.46000000000000019</v>
      </c>
      <c r="K4" s="41">
        <f t="shared" si="1"/>
        <v>0.49000000000000021</v>
      </c>
      <c r="L4" s="10">
        <v>0.03</v>
      </c>
    </row>
    <row r="5" spans="1:12" ht="16" x14ac:dyDescent="0.2">
      <c r="A5" s="8">
        <v>2</v>
      </c>
      <c r="B5" s="9" t="s">
        <v>4</v>
      </c>
      <c r="C5" s="27" t="s">
        <v>12</v>
      </c>
      <c r="D5" s="10">
        <v>0.24</v>
      </c>
      <c r="E5" s="41">
        <f t="shared" si="0"/>
        <v>0.27999999999999997</v>
      </c>
      <c r="F5" s="41">
        <f t="shared" ref="F5:K5" si="2">E5+$L$5</f>
        <v>0.31999999999999995</v>
      </c>
      <c r="G5" s="41">
        <f t="shared" si="2"/>
        <v>0.35999999999999993</v>
      </c>
      <c r="H5" s="41">
        <f t="shared" si="2"/>
        <v>0.39999999999999991</v>
      </c>
      <c r="I5" s="41">
        <f t="shared" si="2"/>
        <v>0.43999999999999989</v>
      </c>
      <c r="J5" s="41">
        <f t="shared" si="2"/>
        <v>0.47999999999999987</v>
      </c>
      <c r="K5" s="41">
        <f t="shared" si="2"/>
        <v>0.51999999999999991</v>
      </c>
      <c r="L5" s="10">
        <v>0.04</v>
      </c>
    </row>
    <row r="6" spans="1:12" ht="16" x14ac:dyDescent="0.2">
      <c r="A6" s="8">
        <v>3</v>
      </c>
      <c r="B6" s="9" t="s">
        <v>4</v>
      </c>
      <c r="C6" s="27" t="s">
        <v>9</v>
      </c>
      <c r="D6" s="10">
        <v>0.52</v>
      </c>
      <c r="E6" s="41">
        <f t="shared" si="0"/>
        <v>0.55000000000000004</v>
      </c>
      <c r="F6" s="41">
        <f t="shared" ref="F6:K6" si="3">E6+$L$6</f>
        <v>0.58000000000000007</v>
      </c>
      <c r="G6" s="41">
        <f t="shared" si="3"/>
        <v>0.6100000000000001</v>
      </c>
      <c r="H6" s="41">
        <f t="shared" si="3"/>
        <v>0.64000000000000012</v>
      </c>
      <c r="I6" s="41">
        <f t="shared" si="3"/>
        <v>0.67000000000000015</v>
      </c>
      <c r="J6" s="41">
        <f t="shared" si="3"/>
        <v>0.70000000000000018</v>
      </c>
      <c r="K6" s="41">
        <f t="shared" si="3"/>
        <v>0.7300000000000002</v>
      </c>
      <c r="L6" s="10">
        <v>0.03</v>
      </c>
    </row>
    <row r="7" spans="1:12" ht="16" x14ac:dyDescent="0.2">
      <c r="A7" s="8">
        <v>4</v>
      </c>
      <c r="B7" s="9" t="s">
        <v>4</v>
      </c>
      <c r="C7" s="27" t="s">
        <v>10</v>
      </c>
      <c r="D7" s="10">
        <v>0.44</v>
      </c>
      <c r="E7" s="41">
        <f t="shared" si="0"/>
        <v>0.48</v>
      </c>
      <c r="F7" s="41">
        <f t="shared" ref="F7:K7" si="4">E7+$L$7</f>
        <v>0.52</v>
      </c>
      <c r="G7" s="41">
        <f t="shared" si="4"/>
        <v>0.56000000000000005</v>
      </c>
      <c r="H7" s="41">
        <f t="shared" si="4"/>
        <v>0.60000000000000009</v>
      </c>
      <c r="I7" s="41">
        <f t="shared" si="4"/>
        <v>0.64000000000000012</v>
      </c>
      <c r="J7" s="41">
        <f t="shared" si="4"/>
        <v>0.68000000000000016</v>
      </c>
      <c r="K7" s="41">
        <f t="shared" si="4"/>
        <v>0.7200000000000002</v>
      </c>
      <c r="L7" s="10">
        <v>0.04</v>
      </c>
    </row>
    <row r="8" spans="1:12" ht="16" x14ac:dyDescent="0.2">
      <c r="A8" s="8">
        <v>5</v>
      </c>
      <c r="B8" s="9" t="s">
        <v>4</v>
      </c>
      <c r="C8" s="9" t="s">
        <v>13</v>
      </c>
      <c r="D8" s="14">
        <f>D7/D6</f>
        <v>0.84615384615384615</v>
      </c>
      <c r="E8" s="42">
        <f t="shared" si="0"/>
        <v>0.86815384615384616</v>
      </c>
      <c r="F8" s="42">
        <f t="shared" ref="F8:K8" si="5">E8+$L$8</f>
        <v>0.89015384615384618</v>
      </c>
      <c r="G8" s="42">
        <f t="shared" si="5"/>
        <v>0.9121538461538462</v>
      </c>
      <c r="H8" s="42">
        <f t="shared" si="5"/>
        <v>0.93415384615384622</v>
      </c>
      <c r="I8" s="42">
        <f t="shared" si="5"/>
        <v>0.95615384615384624</v>
      </c>
      <c r="J8" s="42">
        <f t="shared" si="5"/>
        <v>0.97815384615384626</v>
      </c>
      <c r="K8" s="42">
        <f t="shared" si="5"/>
        <v>1.0001538461538462</v>
      </c>
      <c r="L8" s="13">
        <v>2.1999999999999999E-2</v>
      </c>
    </row>
    <row r="9" spans="1:12" ht="16" x14ac:dyDescent="0.2">
      <c r="A9" s="8">
        <v>6</v>
      </c>
      <c r="B9" s="9" t="s">
        <v>4</v>
      </c>
      <c r="C9" s="9" t="s">
        <v>28</v>
      </c>
      <c r="D9" s="10">
        <v>0.35</v>
      </c>
      <c r="E9" s="41">
        <f t="shared" si="0"/>
        <v>0.31999999999999995</v>
      </c>
      <c r="F9" s="41">
        <f t="shared" ref="F9:K9" si="6">E9+$L$9</f>
        <v>0.28999999999999992</v>
      </c>
      <c r="G9" s="41">
        <f t="shared" si="6"/>
        <v>0.2599999999999999</v>
      </c>
      <c r="H9" s="41">
        <f t="shared" si="6"/>
        <v>0.2299999999999999</v>
      </c>
      <c r="I9" s="41">
        <f t="shared" si="6"/>
        <v>0.1999999999999999</v>
      </c>
      <c r="J9" s="41">
        <f t="shared" si="6"/>
        <v>0.1699999999999999</v>
      </c>
      <c r="K9" s="41">
        <f t="shared" si="6"/>
        <v>0.1399999999999999</v>
      </c>
      <c r="L9" s="10">
        <v>-0.03</v>
      </c>
    </row>
    <row r="10" spans="1:12" ht="16" x14ac:dyDescent="0.2">
      <c r="A10" s="8">
        <v>7</v>
      </c>
      <c r="B10" s="9" t="s">
        <v>4</v>
      </c>
      <c r="C10" s="9" t="s">
        <v>31</v>
      </c>
      <c r="D10" s="10">
        <v>0.02</v>
      </c>
      <c r="E10" s="43">
        <f t="shared" si="0"/>
        <v>2.5000000000000001E-2</v>
      </c>
      <c r="F10" s="43">
        <f t="shared" ref="F10:K10" si="7">E10+$L$10</f>
        <v>3.0000000000000002E-2</v>
      </c>
      <c r="G10" s="43">
        <f t="shared" si="7"/>
        <v>3.5000000000000003E-2</v>
      </c>
      <c r="H10" s="43">
        <f t="shared" si="7"/>
        <v>0.04</v>
      </c>
      <c r="I10" s="43">
        <f t="shared" si="7"/>
        <v>4.4999999999999998E-2</v>
      </c>
      <c r="J10" s="43">
        <f t="shared" si="7"/>
        <v>4.9999999999999996E-2</v>
      </c>
      <c r="K10" s="43">
        <f t="shared" si="7"/>
        <v>5.4999999999999993E-2</v>
      </c>
      <c r="L10" s="15">
        <v>5.0000000000000001E-3</v>
      </c>
    </row>
    <row r="11" spans="1:12" ht="16" x14ac:dyDescent="0.2">
      <c r="A11" s="8">
        <v>8</v>
      </c>
      <c r="B11" s="9" t="s">
        <v>4</v>
      </c>
      <c r="C11" s="9" t="s">
        <v>32</v>
      </c>
      <c r="D11" s="10">
        <v>0.02</v>
      </c>
      <c r="E11" s="43">
        <f t="shared" si="0"/>
        <v>2.5000000000000001E-2</v>
      </c>
      <c r="F11" s="43">
        <f t="shared" ref="F11:K11" si="8">E11+$L$11</f>
        <v>3.0000000000000002E-2</v>
      </c>
      <c r="G11" s="43">
        <f t="shared" si="8"/>
        <v>3.5000000000000003E-2</v>
      </c>
      <c r="H11" s="43">
        <f t="shared" si="8"/>
        <v>0.04</v>
      </c>
      <c r="I11" s="43">
        <f t="shared" si="8"/>
        <v>4.4999999999999998E-2</v>
      </c>
      <c r="J11" s="43">
        <f t="shared" si="8"/>
        <v>4.9999999999999996E-2</v>
      </c>
      <c r="K11" s="43">
        <f t="shared" si="8"/>
        <v>5.4999999999999993E-2</v>
      </c>
      <c r="L11" s="15">
        <v>5.0000000000000001E-3</v>
      </c>
    </row>
    <row r="12" spans="1:12" ht="16" x14ac:dyDescent="0.2">
      <c r="A12" s="8">
        <v>9</v>
      </c>
      <c r="B12" s="9" t="s">
        <v>4</v>
      </c>
      <c r="C12" s="9" t="s">
        <v>14</v>
      </c>
      <c r="D12" s="10">
        <v>0.37</v>
      </c>
      <c r="E12" s="41">
        <f t="shared" si="0"/>
        <v>0.42</v>
      </c>
      <c r="F12" s="41">
        <f t="shared" ref="F12:K12" si="9">E12+$L$12</f>
        <v>0.47</v>
      </c>
      <c r="G12" s="41">
        <f t="shared" si="9"/>
        <v>0.52</v>
      </c>
      <c r="H12" s="41">
        <f t="shared" si="9"/>
        <v>0.57000000000000006</v>
      </c>
      <c r="I12" s="41">
        <f t="shared" si="9"/>
        <v>0.62000000000000011</v>
      </c>
      <c r="J12" s="41">
        <f t="shared" si="9"/>
        <v>0.67000000000000015</v>
      </c>
      <c r="K12" s="41">
        <f t="shared" si="9"/>
        <v>0.7200000000000002</v>
      </c>
      <c r="L12" s="10">
        <v>0.05</v>
      </c>
    </row>
    <row r="13" spans="1:12" ht="16" x14ac:dyDescent="0.2">
      <c r="A13" s="8">
        <v>10</v>
      </c>
      <c r="B13" s="9" t="s">
        <v>4</v>
      </c>
      <c r="C13" s="9" t="s">
        <v>15</v>
      </c>
      <c r="D13" s="10">
        <v>0.22</v>
      </c>
      <c r="E13" s="41">
        <f t="shared" si="0"/>
        <v>0.27</v>
      </c>
      <c r="F13" s="41">
        <f t="shared" ref="F13:K13" si="10">E13+$L$13</f>
        <v>0.32</v>
      </c>
      <c r="G13" s="41">
        <f t="shared" si="10"/>
        <v>0.37</v>
      </c>
      <c r="H13" s="41">
        <f t="shared" si="10"/>
        <v>0.42</v>
      </c>
      <c r="I13" s="41">
        <f t="shared" si="10"/>
        <v>0.47</v>
      </c>
      <c r="J13" s="41">
        <f t="shared" si="10"/>
        <v>0.52</v>
      </c>
      <c r="K13" s="41">
        <f t="shared" si="10"/>
        <v>0.57000000000000006</v>
      </c>
      <c r="L13" s="10">
        <v>0.05</v>
      </c>
    </row>
    <row r="14" spans="1:12" ht="16" x14ac:dyDescent="0.2">
      <c r="A14" s="8">
        <v>11</v>
      </c>
      <c r="B14" s="9" t="s">
        <v>5</v>
      </c>
      <c r="C14" s="9" t="s">
        <v>17</v>
      </c>
      <c r="D14" s="10">
        <v>0.15</v>
      </c>
      <c r="E14" s="41">
        <f t="shared" si="0"/>
        <v>0.19</v>
      </c>
      <c r="F14" s="41">
        <f t="shared" ref="F14:K14" si="11">E14+$L$14</f>
        <v>0.23</v>
      </c>
      <c r="G14" s="41">
        <f t="shared" si="11"/>
        <v>0.27</v>
      </c>
      <c r="H14" s="41">
        <f t="shared" si="11"/>
        <v>0.31</v>
      </c>
      <c r="I14" s="41">
        <f t="shared" si="11"/>
        <v>0.35</v>
      </c>
      <c r="J14" s="41">
        <f t="shared" si="11"/>
        <v>0.38999999999999996</v>
      </c>
      <c r="K14" s="41">
        <f t="shared" si="11"/>
        <v>0.42999999999999994</v>
      </c>
      <c r="L14" s="10">
        <v>0.04</v>
      </c>
    </row>
    <row r="15" spans="1:12" ht="16" x14ac:dyDescent="0.2">
      <c r="A15" s="8">
        <v>12</v>
      </c>
      <c r="B15" s="9" t="s">
        <v>5</v>
      </c>
      <c r="C15" s="9" t="s">
        <v>18</v>
      </c>
      <c r="D15" s="10">
        <v>0.22</v>
      </c>
      <c r="E15" s="41">
        <f t="shared" si="0"/>
        <v>0.25</v>
      </c>
      <c r="F15" s="41">
        <f t="shared" ref="F15:K15" si="12">E15+$L$15</f>
        <v>0.28000000000000003</v>
      </c>
      <c r="G15" s="41">
        <f t="shared" si="12"/>
        <v>0.31000000000000005</v>
      </c>
      <c r="H15" s="41">
        <f t="shared" si="12"/>
        <v>0.34000000000000008</v>
      </c>
      <c r="I15" s="41">
        <f t="shared" si="12"/>
        <v>0.37000000000000011</v>
      </c>
      <c r="J15" s="41">
        <f t="shared" si="12"/>
        <v>0.40000000000000013</v>
      </c>
      <c r="K15" s="41">
        <f t="shared" si="12"/>
        <v>0.43000000000000016</v>
      </c>
      <c r="L15" s="10">
        <v>0.03</v>
      </c>
    </row>
    <row r="16" spans="1:12" ht="16" x14ac:dyDescent="0.2">
      <c r="A16" s="8">
        <v>13</v>
      </c>
      <c r="B16" s="9" t="s">
        <v>5</v>
      </c>
      <c r="C16" s="9" t="s">
        <v>19</v>
      </c>
      <c r="D16" s="10">
        <v>0.57999999999999996</v>
      </c>
      <c r="E16" s="41">
        <f t="shared" si="0"/>
        <v>0.61</v>
      </c>
      <c r="F16" s="41">
        <f t="shared" ref="F16:K16" si="13">E16+$L$16</f>
        <v>0.64</v>
      </c>
      <c r="G16" s="41">
        <f t="shared" si="13"/>
        <v>0.67</v>
      </c>
      <c r="H16" s="41">
        <f t="shared" si="13"/>
        <v>0.70000000000000007</v>
      </c>
      <c r="I16" s="41">
        <f t="shared" si="13"/>
        <v>0.73000000000000009</v>
      </c>
      <c r="J16" s="41">
        <f t="shared" si="13"/>
        <v>0.76000000000000012</v>
      </c>
      <c r="K16" s="41">
        <f t="shared" si="13"/>
        <v>0.79000000000000015</v>
      </c>
      <c r="L16" s="10">
        <v>0.03</v>
      </c>
    </row>
    <row r="17" spans="1:12" ht="16" x14ac:dyDescent="0.2">
      <c r="A17" s="8">
        <v>14</v>
      </c>
      <c r="B17" s="9" t="s">
        <v>6</v>
      </c>
      <c r="C17" s="9" t="s">
        <v>20</v>
      </c>
      <c r="D17" s="10">
        <v>0.12</v>
      </c>
      <c r="E17" s="41">
        <f t="shared" si="0"/>
        <v>0.16999999999999998</v>
      </c>
      <c r="F17" s="41">
        <f t="shared" ref="F17:K17" si="14">E17+$L$17</f>
        <v>0.21999999999999997</v>
      </c>
      <c r="G17" s="41">
        <f t="shared" si="14"/>
        <v>0.26999999999999996</v>
      </c>
      <c r="H17" s="41">
        <f t="shared" si="14"/>
        <v>0.31999999999999995</v>
      </c>
      <c r="I17" s="41">
        <f t="shared" si="14"/>
        <v>0.36999999999999994</v>
      </c>
      <c r="J17" s="41">
        <f t="shared" si="14"/>
        <v>0.41999999999999993</v>
      </c>
      <c r="K17" s="41">
        <f t="shared" si="14"/>
        <v>0.46999999999999992</v>
      </c>
      <c r="L17" s="10">
        <v>0.05</v>
      </c>
    </row>
    <row r="18" spans="1:12" ht="16" x14ac:dyDescent="0.2">
      <c r="A18" s="8">
        <v>15</v>
      </c>
      <c r="B18" s="9" t="s">
        <v>6</v>
      </c>
      <c r="C18" s="9" t="s">
        <v>21</v>
      </c>
      <c r="D18" s="10">
        <v>0.22</v>
      </c>
      <c r="E18" s="41">
        <f t="shared" si="0"/>
        <v>0.25</v>
      </c>
      <c r="F18" s="41">
        <f t="shared" ref="F18:K18" si="15">E18+$L$18</f>
        <v>0.28000000000000003</v>
      </c>
      <c r="G18" s="41">
        <f t="shared" si="15"/>
        <v>0.31000000000000005</v>
      </c>
      <c r="H18" s="41">
        <f t="shared" si="15"/>
        <v>0.34000000000000008</v>
      </c>
      <c r="I18" s="41">
        <f t="shared" si="15"/>
        <v>0.37000000000000011</v>
      </c>
      <c r="J18" s="41">
        <f t="shared" si="15"/>
        <v>0.40000000000000013</v>
      </c>
      <c r="K18" s="41">
        <f t="shared" si="15"/>
        <v>0.43000000000000016</v>
      </c>
      <c r="L18" s="10">
        <v>0.03</v>
      </c>
    </row>
    <row r="19" spans="1:12" ht="16" x14ac:dyDescent="0.2">
      <c r="A19" s="8">
        <v>16</v>
      </c>
      <c r="B19" s="9" t="s">
        <v>6</v>
      </c>
      <c r="C19" s="9" t="s">
        <v>27</v>
      </c>
      <c r="D19" s="12">
        <v>1243</v>
      </c>
      <c r="E19" s="44">
        <f t="shared" si="0"/>
        <v>1293</v>
      </c>
      <c r="F19" s="44">
        <f t="shared" ref="F19:K19" si="16">E19+$L$19</f>
        <v>1343</v>
      </c>
      <c r="G19" s="44">
        <f t="shared" si="16"/>
        <v>1393</v>
      </c>
      <c r="H19" s="44">
        <f t="shared" si="16"/>
        <v>1443</v>
      </c>
      <c r="I19" s="44">
        <f t="shared" si="16"/>
        <v>1493</v>
      </c>
      <c r="J19" s="44">
        <f t="shared" si="16"/>
        <v>1543</v>
      </c>
      <c r="K19" s="44">
        <f t="shared" si="16"/>
        <v>1593</v>
      </c>
      <c r="L19" s="12">
        <v>50</v>
      </c>
    </row>
    <row r="20" spans="1:12" ht="16" x14ac:dyDescent="0.2">
      <c r="A20" s="8">
        <v>17</v>
      </c>
      <c r="B20" s="9" t="s">
        <v>22</v>
      </c>
      <c r="C20" s="9" t="s">
        <v>23</v>
      </c>
      <c r="D20" s="12">
        <v>75</v>
      </c>
      <c r="E20" s="44">
        <f t="shared" si="0"/>
        <v>71</v>
      </c>
      <c r="F20" s="44">
        <f t="shared" ref="F20:K20" si="17">E20+$L$20</f>
        <v>67</v>
      </c>
      <c r="G20" s="44">
        <f t="shared" si="17"/>
        <v>63</v>
      </c>
      <c r="H20" s="44">
        <f t="shared" si="17"/>
        <v>59</v>
      </c>
      <c r="I20" s="44">
        <f t="shared" si="17"/>
        <v>55</v>
      </c>
      <c r="J20" s="44">
        <f t="shared" si="17"/>
        <v>51</v>
      </c>
      <c r="K20" s="44">
        <f t="shared" si="17"/>
        <v>47</v>
      </c>
      <c r="L20" s="12">
        <v>-4</v>
      </c>
    </row>
    <row r="21" spans="1:12" ht="16" x14ac:dyDescent="0.2">
      <c r="A21" s="8">
        <v>18</v>
      </c>
      <c r="B21" s="9" t="s">
        <v>22</v>
      </c>
      <c r="C21" s="9" t="s">
        <v>24</v>
      </c>
      <c r="D21" s="12">
        <v>65</v>
      </c>
      <c r="E21" s="44">
        <f t="shared" si="0"/>
        <v>62</v>
      </c>
      <c r="F21" s="44">
        <f t="shared" ref="F21:K21" si="18">E21+$L$21</f>
        <v>59</v>
      </c>
      <c r="G21" s="44">
        <f t="shared" si="18"/>
        <v>56</v>
      </c>
      <c r="H21" s="44">
        <f t="shared" si="18"/>
        <v>53</v>
      </c>
      <c r="I21" s="44">
        <f t="shared" si="18"/>
        <v>50</v>
      </c>
      <c r="J21" s="44">
        <f t="shared" si="18"/>
        <v>47</v>
      </c>
      <c r="K21" s="44">
        <f t="shared" si="18"/>
        <v>44</v>
      </c>
      <c r="L21" s="12">
        <v>-3</v>
      </c>
    </row>
    <row r="22" spans="1:12" ht="16" x14ac:dyDescent="0.2">
      <c r="A22" s="8">
        <v>19</v>
      </c>
      <c r="B22" s="9" t="s">
        <v>22</v>
      </c>
      <c r="C22" s="9" t="s">
        <v>25</v>
      </c>
      <c r="D22" s="15">
        <v>2.1999999999999999E-2</v>
      </c>
      <c r="E22" s="43">
        <f t="shared" si="0"/>
        <v>2.4999999999999998E-2</v>
      </c>
      <c r="F22" s="43">
        <f t="shared" ref="F22:K22" si="19">E22+$L$22</f>
        <v>2.7999999999999997E-2</v>
      </c>
      <c r="G22" s="43">
        <f t="shared" si="19"/>
        <v>3.0999999999999996E-2</v>
      </c>
      <c r="H22" s="43">
        <f t="shared" si="19"/>
        <v>3.3999999999999996E-2</v>
      </c>
      <c r="I22" s="43">
        <f t="shared" si="19"/>
        <v>3.6999999999999998E-2</v>
      </c>
      <c r="J22" s="43">
        <f t="shared" si="19"/>
        <v>0.04</v>
      </c>
      <c r="K22" s="43">
        <f t="shared" si="19"/>
        <v>4.3000000000000003E-2</v>
      </c>
      <c r="L22" s="15">
        <v>3.0000000000000001E-3</v>
      </c>
    </row>
    <row r="23" spans="1:12" ht="16" x14ac:dyDescent="0.2">
      <c r="A23" s="8">
        <v>20</v>
      </c>
      <c r="B23" s="9" t="s">
        <v>22</v>
      </c>
      <c r="C23" s="9" t="s">
        <v>33</v>
      </c>
      <c r="D23" s="17">
        <v>134541</v>
      </c>
      <c r="E23" s="45">
        <f t="shared" si="0"/>
        <v>144541</v>
      </c>
      <c r="F23" s="45">
        <f t="shared" ref="F23:K23" si="20">E23+$L$23</f>
        <v>154541</v>
      </c>
      <c r="G23" s="45">
        <f t="shared" si="20"/>
        <v>164541</v>
      </c>
      <c r="H23" s="45">
        <f t="shared" si="20"/>
        <v>174541</v>
      </c>
      <c r="I23" s="45">
        <f t="shared" si="20"/>
        <v>184541</v>
      </c>
      <c r="J23" s="45">
        <f t="shared" si="20"/>
        <v>194541</v>
      </c>
      <c r="K23" s="45">
        <f t="shared" si="20"/>
        <v>204541</v>
      </c>
      <c r="L23" s="17">
        <v>10000</v>
      </c>
    </row>
    <row r="24" spans="1:12" ht="16" x14ac:dyDescent="0.2">
      <c r="A24" s="8">
        <v>21</v>
      </c>
      <c r="B24" s="11" t="s">
        <v>29</v>
      </c>
      <c r="C24" s="11" t="s">
        <v>34</v>
      </c>
      <c r="D24" s="10"/>
      <c r="E24" s="41">
        <f t="shared" si="0"/>
        <v>0</v>
      </c>
      <c r="F24" s="41">
        <f t="shared" ref="F24:K24" si="21">E24+$L$24</f>
        <v>0</v>
      </c>
      <c r="G24" s="41">
        <f t="shared" si="21"/>
        <v>0</v>
      </c>
      <c r="H24" s="41">
        <f t="shared" si="21"/>
        <v>0</v>
      </c>
      <c r="I24" s="41">
        <f t="shared" si="21"/>
        <v>0</v>
      </c>
      <c r="J24" s="41">
        <f t="shared" si="21"/>
        <v>0</v>
      </c>
      <c r="K24" s="41">
        <f t="shared" si="21"/>
        <v>0</v>
      </c>
      <c r="L24" s="10"/>
    </row>
    <row r="25" spans="1:12" ht="16" x14ac:dyDescent="0.2">
      <c r="A25" s="8">
        <v>22</v>
      </c>
      <c r="B25" s="11" t="s">
        <v>29</v>
      </c>
      <c r="C25" s="11" t="s">
        <v>34</v>
      </c>
      <c r="D25" s="10"/>
      <c r="E25" s="41">
        <f t="shared" si="0"/>
        <v>0</v>
      </c>
      <c r="F25" s="41">
        <f t="shared" ref="F25:K25" si="22">E25+$L$25</f>
        <v>0</v>
      </c>
      <c r="G25" s="41">
        <f t="shared" si="22"/>
        <v>0</v>
      </c>
      <c r="H25" s="41">
        <f t="shared" si="22"/>
        <v>0</v>
      </c>
      <c r="I25" s="41">
        <f t="shared" si="22"/>
        <v>0</v>
      </c>
      <c r="J25" s="41">
        <f t="shared" si="22"/>
        <v>0</v>
      </c>
      <c r="K25" s="41">
        <f t="shared" si="22"/>
        <v>0</v>
      </c>
      <c r="L25" s="10"/>
    </row>
    <row r="26" spans="1:12" ht="16" x14ac:dyDescent="0.2">
      <c r="A26" s="8">
        <v>23</v>
      </c>
      <c r="B26" s="11" t="s">
        <v>29</v>
      </c>
      <c r="C26" s="11" t="s">
        <v>35</v>
      </c>
      <c r="D26" s="12"/>
      <c r="E26" s="44">
        <f t="shared" si="0"/>
        <v>0</v>
      </c>
      <c r="F26" s="44">
        <f t="shared" ref="F26:K26" si="23">E26+$L$26</f>
        <v>0</v>
      </c>
      <c r="G26" s="44">
        <f t="shared" si="23"/>
        <v>0</v>
      </c>
      <c r="H26" s="44">
        <f t="shared" si="23"/>
        <v>0</v>
      </c>
      <c r="I26" s="44">
        <f t="shared" si="23"/>
        <v>0</v>
      </c>
      <c r="J26" s="44">
        <f t="shared" si="23"/>
        <v>0</v>
      </c>
      <c r="K26" s="44">
        <f t="shared" si="23"/>
        <v>0</v>
      </c>
      <c r="L26" s="12"/>
    </row>
    <row r="27" spans="1:12" ht="16" x14ac:dyDescent="0.2">
      <c r="A27" s="8">
        <v>24</v>
      </c>
      <c r="B27" s="11" t="s">
        <v>29</v>
      </c>
      <c r="C27" s="11" t="s">
        <v>35</v>
      </c>
      <c r="D27" s="12"/>
      <c r="E27" s="44">
        <f t="shared" si="0"/>
        <v>0</v>
      </c>
      <c r="F27" s="44">
        <f t="shared" ref="F27:K27" si="24">E27+$L$27</f>
        <v>0</v>
      </c>
      <c r="G27" s="44">
        <f t="shared" si="24"/>
        <v>0</v>
      </c>
      <c r="H27" s="44">
        <f t="shared" si="24"/>
        <v>0</v>
      </c>
      <c r="I27" s="44">
        <f t="shared" si="24"/>
        <v>0</v>
      </c>
      <c r="J27" s="44">
        <f t="shared" si="24"/>
        <v>0</v>
      </c>
      <c r="K27" s="44">
        <f t="shared" si="24"/>
        <v>0</v>
      </c>
      <c r="L27" s="12"/>
    </row>
    <row r="28" spans="1:12" ht="16" x14ac:dyDescent="0.2">
      <c r="A28" s="8">
        <v>25</v>
      </c>
      <c r="B28" s="11" t="s">
        <v>29</v>
      </c>
      <c r="C28" s="11" t="s">
        <v>35</v>
      </c>
      <c r="D28" s="12"/>
      <c r="E28" s="44">
        <f t="shared" si="0"/>
        <v>0</v>
      </c>
      <c r="F28" s="44">
        <f t="shared" ref="F28:K28" si="25">E28+$L$28</f>
        <v>0</v>
      </c>
      <c r="G28" s="44">
        <f t="shared" si="25"/>
        <v>0</v>
      </c>
      <c r="H28" s="44">
        <f t="shared" si="25"/>
        <v>0</v>
      </c>
      <c r="I28" s="44">
        <f t="shared" si="25"/>
        <v>0</v>
      </c>
      <c r="J28" s="44">
        <f t="shared" si="25"/>
        <v>0</v>
      </c>
      <c r="K28" s="44">
        <f t="shared" si="25"/>
        <v>0</v>
      </c>
      <c r="L28" s="12"/>
    </row>
    <row r="34" spans="4:4" ht="16" x14ac:dyDescent="0.2">
      <c r="D34"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2F58-848A-7E4F-8523-DA35FA0BD481}">
  <dimension ref="A1:O28"/>
  <sheetViews>
    <sheetView zoomScaleNormal="100" workbookViewId="0">
      <selection activeCell="A2" sqref="A2"/>
    </sheetView>
  </sheetViews>
  <sheetFormatPr baseColWidth="10" defaultColWidth="11.5" defaultRowHeight="15" x14ac:dyDescent="0.2"/>
  <cols>
    <col min="1" max="1" width="5.83203125" customWidth="1"/>
    <col min="2" max="2" width="14.6640625" bestFit="1" customWidth="1"/>
    <col min="3" max="3" width="60.83203125" bestFit="1" customWidth="1"/>
    <col min="4" max="4" width="1.5" customWidth="1"/>
    <col min="5" max="11" width="13.6640625" customWidth="1"/>
    <col min="12" max="12" width="12.1640625" customWidth="1"/>
    <col min="13" max="15" width="13.6640625" customWidth="1"/>
  </cols>
  <sheetData>
    <row r="1" spans="1:15" ht="16" x14ac:dyDescent="0.2">
      <c r="A1" s="73" t="s">
        <v>36</v>
      </c>
      <c r="B1" s="74"/>
      <c r="C1" s="74"/>
      <c r="D1" s="74"/>
      <c r="E1" s="74"/>
      <c r="F1" s="74"/>
      <c r="G1" s="74"/>
      <c r="H1" s="74"/>
      <c r="I1" s="74"/>
      <c r="J1" s="74"/>
      <c r="K1" s="74"/>
      <c r="L1" s="87"/>
      <c r="M1" s="88" t="s">
        <v>58</v>
      </c>
      <c r="N1" s="88" t="s">
        <v>58</v>
      </c>
      <c r="O1" s="88" t="s">
        <v>58</v>
      </c>
    </row>
    <row r="2" spans="1:15" ht="16" x14ac:dyDescent="0.2">
      <c r="A2" s="74"/>
      <c r="B2" s="74"/>
      <c r="C2" s="74"/>
      <c r="D2" s="74"/>
      <c r="E2" s="76" t="s">
        <v>26</v>
      </c>
      <c r="F2" s="76" t="s">
        <v>26</v>
      </c>
      <c r="G2" s="76" t="s">
        <v>26</v>
      </c>
      <c r="H2" s="76" t="s">
        <v>26</v>
      </c>
      <c r="I2" s="76" t="s">
        <v>26</v>
      </c>
      <c r="J2" s="76" t="s">
        <v>26</v>
      </c>
      <c r="K2" s="76" t="s">
        <v>26</v>
      </c>
      <c r="L2" s="89" t="s">
        <v>1</v>
      </c>
      <c r="M2" s="89" t="s">
        <v>2</v>
      </c>
      <c r="N2" s="89" t="s">
        <v>26</v>
      </c>
      <c r="O2" s="90" t="s">
        <v>39</v>
      </c>
    </row>
    <row r="3" spans="1:15" ht="16" x14ac:dyDescent="0.2">
      <c r="A3" s="77" t="s">
        <v>7</v>
      </c>
      <c r="B3" s="77" t="s">
        <v>16</v>
      </c>
      <c r="C3" s="77" t="s">
        <v>8</v>
      </c>
      <c r="D3" s="77"/>
      <c r="E3" s="78">
        <f>Planning!E3</f>
        <v>2024</v>
      </c>
      <c r="F3" s="78">
        <f>Planning!F3</f>
        <v>2025</v>
      </c>
      <c r="G3" s="78">
        <f>Planning!G3</f>
        <v>2026</v>
      </c>
      <c r="H3" s="78">
        <f>Planning!H3</f>
        <v>2027</v>
      </c>
      <c r="I3" s="78">
        <f>Planning!I3</f>
        <v>2028</v>
      </c>
      <c r="J3" s="78">
        <f>Planning!J3</f>
        <v>2029</v>
      </c>
      <c r="K3" s="78">
        <f>Planning!K3</f>
        <v>2030</v>
      </c>
      <c r="L3" s="89">
        <v>2023</v>
      </c>
      <c r="M3" s="89">
        <f>Dashboard!C26</f>
        <v>2028</v>
      </c>
      <c r="N3" s="89">
        <f>Dashboard!C26</f>
        <v>2028</v>
      </c>
      <c r="O3" s="90">
        <f>Dashboard!C26</f>
        <v>2028</v>
      </c>
    </row>
    <row r="4" spans="1:15" ht="16" x14ac:dyDescent="0.2">
      <c r="A4" s="79">
        <v>1</v>
      </c>
      <c r="B4" s="80" t="str">
        <f>Planning!B4</f>
        <v>Child-level</v>
      </c>
      <c r="C4" s="80" t="str">
        <f>Planning!C4</f>
        <v>ECE Adjusted Net Enrolment Rate (ANER), male</v>
      </c>
      <c r="D4" s="80"/>
      <c r="E4" s="81">
        <v>0.28000000000000003</v>
      </c>
      <c r="F4" s="81">
        <v>0.28999999999999998</v>
      </c>
      <c r="G4" s="81">
        <v>0.31</v>
      </c>
      <c r="H4" s="81">
        <v>0.31</v>
      </c>
      <c r="I4" s="81">
        <v>0.3</v>
      </c>
      <c r="J4" s="81">
        <v>0.31</v>
      </c>
      <c r="K4" s="81">
        <v>0.32</v>
      </c>
      <c r="L4" s="91">
        <f>VLOOKUP(C4,Planning!C:K,2,FALSE)</f>
        <v>0.28000000000000003</v>
      </c>
      <c r="M4" s="91">
        <f>IF($M$3=Planning!$E$3,Planning!E4,IF($M$3=Planning!$F$3,Planning!F4,IF($M$3=Planning!$G$3,Planning!G4,IF($M$3=Planning!$H$3,Planning!H4,IF($M$3=Planning!$H$3,Planning!H4,IF($M$3=Planning!$I$3,Planning!I4,IF($M$3=Planning!$J$3,Planning!J4,Planning!K4)))))))</f>
        <v>0.43000000000000016</v>
      </c>
      <c r="N4" s="91">
        <f>IF($N$3=$E$3,E4,IF($N$3=$F$3,F4,IF($N$3=$G$3,G4,IF($N$3=$H$3,H4,IF($N$3=$H$3,H4,IF($N$3=$I$3,I4,IF($N$3=$J$3,J4,K4)))))))</f>
        <v>0.3</v>
      </c>
      <c r="O4" s="92" t="str">
        <f>IF(M4&lt;N4,"Achieved","Not achieved")</f>
        <v>Not achieved</v>
      </c>
    </row>
    <row r="5" spans="1:15" ht="16" x14ac:dyDescent="0.2">
      <c r="A5" s="79">
        <v>2</v>
      </c>
      <c r="B5" s="80" t="str">
        <f>Planning!B5</f>
        <v>Child-level</v>
      </c>
      <c r="C5" s="80" t="str">
        <f>Planning!C5</f>
        <v>ECE Adjusted Net Enrolment Rate (ANER), female</v>
      </c>
      <c r="D5" s="80"/>
      <c r="E5" s="81">
        <v>0.28999999999999998</v>
      </c>
      <c r="F5" s="81">
        <v>0.31</v>
      </c>
      <c r="G5" s="81">
        <v>0.31</v>
      </c>
      <c r="H5" s="81">
        <v>0.32</v>
      </c>
      <c r="I5" s="81">
        <v>0.33</v>
      </c>
      <c r="J5" s="81">
        <v>0.33</v>
      </c>
      <c r="K5" s="81">
        <v>0.34</v>
      </c>
      <c r="L5" s="91">
        <f>VLOOKUP(C5,Planning!C:K,2,FALSE)</f>
        <v>0.24</v>
      </c>
      <c r="M5" s="91">
        <f>IF($M$3=Planning!$E$3,Planning!E5,IF($M$3=Planning!$F$3,Planning!F5,IF($M$3=Planning!$G$3,Planning!G5,IF($M$3=Planning!$H$3,Planning!H5,IF($M$3=Planning!$H$3,Planning!H5,IF($M$3=Planning!$I$3,Planning!I5,IF($M$3=Planning!$J$3,Planning!J5,Planning!K5)))))))</f>
        <v>0.43999999999999989</v>
      </c>
      <c r="N5" s="91">
        <f t="shared" ref="N5:N28" si="0">IF($N$3=$E$3,E5,IF($N$3=$F$3,F5,IF($N$3=$G$3,G5,IF($N$3=$H$3,H5,IF($N$3=$H$3,H5,IF($N$3=$I$3,I5,IF($N$3=$J$3,J5,K5)))))))</f>
        <v>0.33</v>
      </c>
      <c r="O5" s="92" t="str">
        <f t="shared" ref="O5:O28" si="1">IF(M5&lt;N5,"Achieved","Not achieved")</f>
        <v>Not achieved</v>
      </c>
    </row>
    <row r="6" spans="1:15" ht="16" x14ac:dyDescent="0.2">
      <c r="A6" s="79">
        <v>3</v>
      </c>
      <c r="B6" s="80" t="str">
        <f>Planning!B6</f>
        <v>Child-level</v>
      </c>
      <c r="C6" s="80" t="str">
        <f>Planning!C6</f>
        <v xml:space="preserve">ECE Gross Enrolment Rate (GER), male </v>
      </c>
      <c r="D6" s="80"/>
      <c r="E6" s="81">
        <v>0.51</v>
      </c>
      <c r="F6" s="81">
        <v>0.51</v>
      </c>
      <c r="G6" s="81">
        <v>0.52</v>
      </c>
      <c r="H6" s="81">
        <v>0.53</v>
      </c>
      <c r="I6" s="81">
        <v>0.54</v>
      </c>
      <c r="J6" s="81">
        <v>0.55000000000000004</v>
      </c>
      <c r="K6" s="81">
        <v>0.56000000000000005</v>
      </c>
      <c r="L6" s="91">
        <f>VLOOKUP(C6,Planning!C:K,2,FALSE)</f>
        <v>0.52</v>
      </c>
      <c r="M6" s="91">
        <f>IF($M$3=Planning!$E$3,Planning!E6,IF($M$3=Planning!$F$3,Planning!F6,IF($M$3=Planning!$G$3,Planning!G6,IF($M$3=Planning!$H$3,Planning!H6,IF($M$3=Planning!$H$3,Planning!H6,IF($M$3=Planning!$I$3,Planning!I6,IF($M$3=Planning!$J$3,Planning!J6,Planning!K6)))))))</f>
        <v>0.67000000000000015</v>
      </c>
      <c r="N6" s="91">
        <f t="shared" si="0"/>
        <v>0.54</v>
      </c>
      <c r="O6" s="92" t="str">
        <f t="shared" si="1"/>
        <v>Not achieved</v>
      </c>
    </row>
    <row r="7" spans="1:15" ht="16" x14ac:dyDescent="0.2">
      <c r="A7" s="79">
        <v>4</v>
      </c>
      <c r="B7" s="80" t="str">
        <f>Planning!B7</f>
        <v>Child-level</v>
      </c>
      <c r="C7" s="80" t="str">
        <f>Planning!C7</f>
        <v xml:space="preserve">ECE Gross Enrolment Rate (GER), female </v>
      </c>
      <c r="D7" s="80"/>
      <c r="E7" s="81">
        <v>0.46</v>
      </c>
      <c r="F7" s="81">
        <v>0.45</v>
      </c>
      <c r="G7" s="81">
        <v>0.46</v>
      </c>
      <c r="H7" s="81">
        <v>0.47</v>
      </c>
      <c r="I7" s="81">
        <v>0.48</v>
      </c>
      <c r="J7" s="81">
        <v>0.49</v>
      </c>
      <c r="K7" s="81">
        <v>0.5</v>
      </c>
      <c r="L7" s="91">
        <f>VLOOKUP(C7,Planning!C:K,2,FALSE)</f>
        <v>0.44</v>
      </c>
      <c r="M7" s="91">
        <f>IF($M$3=Planning!$E$3,Planning!E7,IF($M$3=Planning!$F$3,Planning!F7,IF($M$3=Planning!$G$3,Planning!G7,IF($M$3=Planning!$H$3,Planning!H7,IF($M$3=Planning!$H$3,Planning!H7,IF($M$3=Planning!$I$3,Planning!I7,IF($M$3=Planning!$J$3,Planning!J7,Planning!K7)))))))</f>
        <v>0.64000000000000012</v>
      </c>
      <c r="N7" s="91">
        <f t="shared" si="0"/>
        <v>0.48</v>
      </c>
      <c r="O7" s="92" t="str">
        <f t="shared" si="1"/>
        <v>Not achieved</v>
      </c>
    </row>
    <row r="8" spans="1:15" ht="16" x14ac:dyDescent="0.2">
      <c r="A8" s="79">
        <v>5</v>
      </c>
      <c r="B8" s="80" t="str">
        <f>Planning!B8</f>
        <v>Child-level</v>
      </c>
      <c r="C8" s="80" t="str">
        <f>Planning!C8</f>
        <v>ECE Gender Parity Index in GER</v>
      </c>
      <c r="D8" s="80"/>
      <c r="E8" s="82">
        <v>0.85</v>
      </c>
      <c r="F8" s="82">
        <v>0.87</v>
      </c>
      <c r="G8" s="82">
        <v>0.88</v>
      </c>
      <c r="H8" s="82">
        <v>0.89</v>
      </c>
      <c r="I8" s="82">
        <v>0.9</v>
      </c>
      <c r="J8" s="82">
        <v>0.91</v>
      </c>
      <c r="K8" s="82">
        <v>0.92</v>
      </c>
      <c r="L8" s="93">
        <f>VLOOKUP(C8,Planning!C:K,2,FALSE)</f>
        <v>0.84615384615384615</v>
      </c>
      <c r="M8" s="93">
        <f>IF($M$3=Planning!$E$3,Planning!E8,IF($M$3=Planning!$F$3,Planning!F8,IF($M$3=Planning!$G$3,Planning!G8,IF($M$3=Planning!$H$3,Planning!H8,IF($M$3=Planning!$H$3,Planning!H8,IF($M$3=Planning!$I$3,Planning!I8,IF($M$3=Planning!$J$3,Planning!J8,Planning!K8)))))))</f>
        <v>0.95615384615384624</v>
      </c>
      <c r="N8" s="93">
        <f t="shared" si="0"/>
        <v>0.9</v>
      </c>
      <c r="O8" s="92" t="str">
        <f t="shared" si="1"/>
        <v>Not achieved</v>
      </c>
    </row>
    <row r="9" spans="1:15" ht="16" x14ac:dyDescent="0.2">
      <c r="A9" s="79">
        <v>6</v>
      </c>
      <c r="B9" s="80" t="str">
        <f>Planning!B9</f>
        <v>Child-level</v>
      </c>
      <c r="C9" s="80" t="str">
        <f>Planning!C9</f>
        <v>Percentage of OOSC one-year before Primary</v>
      </c>
      <c r="D9" s="80"/>
      <c r="E9" s="81">
        <v>0.3</v>
      </c>
      <c r="F9" s="81">
        <v>0.27</v>
      </c>
      <c r="G9" s="81">
        <v>0.22</v>
      </c>
      <c r="H9" s="81">
        <v>0.18</v>
      </c>
      <c r="I9" s="81">
        <v>0.17</v>
      </c>
      <c r="J9" s="81">
        <v>0.15</v>
      </c>
      <c r="K9" s="81">
        <v>0.13</v>
      </c>
      <c r="L9" s="91">
        <f>VLOOKUP(C9,Planning!C:K,2,FALSE)</f>
        <v>0.35</v>
      </c>
      <c r="M9" s="91">
        <f>IF($M$3=Planning!$E$3,Planning!E9,IF($M$3=Planning!$F$3,Planning!F9,IF($M$3=Planning!$G$3,Planning!G9,IF($M$3=Planning!$H$3,Planning!H9,IF($M$3=Planning!$H$3,Planning!H9,IF($M$3=Planning!$I$3,Planning!I9,IF($M$3=Planning!$J$3,Planning!J9,Planning!K9)))))))</f>
        <v>0.1999999999999999</v>
      </c>
      <c r="N9" s="91">
        <f t="shared" si="0"/>
        <v>0.17</v>
      </c>
      <c r="O9" s="92" t="str">
        <f t="shared" si="1"/>
        <v>Not achieved</v>
      </c>
    </row>
    <row r="10" spans="1:15" ht="16" x14ac:dyDescent="0.2">
      <c r="A10" s="79">
        <v>7</v>
      </c>
      <c r="B10" s="80" t="str">
        <f>Planning!B10</f>
        <v>Child-level</v>
      </c>
      <c r="C10" s="80" t="str">
        <f>Planning!C10</f>
        <v>Percentage of Children with Mild Disabilities in Formal Schools, male</v>
      </c>
      <c r="D10" s="80"/>
      <c r="E10" s="83">
        <v>2.1999999999999999E-2</v>
      </c>
      <c r="F10" s="83">
        <v>2.5000000000000001E-2</v>
      </c>
      <c r="G10" s="83">
        <v>2.5000000000000001E-2</v>
      </c>
      <c r="H10" s="83">
        <v>2.7E-2</v>
      </c>
      <c r="I10" s="83">
        <v>3.1E-2</v>
      </c>
      <c r="J10" s="83">
        <v>3.3000000000000002E-2</v>
      </c>
      <c r="K10" s="83">
        <v>3.5000000000000003E-2</v>
      </c>
      <c r="L10" s="91">
        <f>VLOOKUP(C10,Planning!C:K,2,FALSE)</f>
        <v>0.02</v>
      </c>
      <c r="M10" s="91">
        <f>IF($M$3=Planning!$E$3,Planning!E10,IF($M$3=Planning!$F$3,Planning!F10,IF($M$3=Planning!$G$3,Planning!G10,IF($M$3=Planning!$H$3,Planning!H10,IF($M$3=Planning!$H$3,Planning!H10,IF($M$3=Planning!$I$3,Planning!I10,IF($M$3=Planning!$J$3,Planning!J10,Planning!K10)))))))</f>
        <v>4.4999999999999998E-2</v>
      </c>
      <c r="N10" s="91">
        <f t="shared" si="0"/>
        <v>3.1E-2</v>
      </c>
      <c r="O10" s="92" t="str">
        <f t="shared" si="1"/>
        <v>Not achieved</v>
      </c>
    </row>
    <row r="11" spans="1:15" ht="16" x14ac:dyDescent="0.2">
      <c r="A11" s="79">
        <v>8</v>
      </c>
      <c r="B11" s="80" t="str">
        <f>Planning!B11</f>
        <v>Child-level</v>
      </c>
      <c r="C11" s="80" t="str">
        <f>Planning!C11</f>
        <v>Percentage of Children with Mild Disabilities in Formal Schools, female</v>
      </c>
      <c r="D11" s="80"/>
      <c r="E11" s="83">
        <v>2.1999999999999999E-2</v>
      </c>
      <c r="F11" s="83">
        <v>2.5000000000000001E-2</v>
      </c>
      <c r="G11" s="83">
        <v>2.5000000000000001E-2</v>
      </c>
      <c r="H11" s="83">
        <v>2.7E-2</v>
      </c>
      <c r="I11" s="83">
        <v>3.1E-2</v>
      </c>
      <c r="J11" s="83">
        <v>3.3000000000000002E-2</v>
      </c>
      <c r="K11" s="83">
        <v>3.5000000000000003E-2</v>
      </c>
      <c r="L11" s="91">
        <f>VLOOKUP(C11,Planning!C:K,2,FALSE)</f>
        <v>0.02</v>
      </c>
      <c r="M11" s="91">
        <f>IF($M$3=Planning!$E$3,Planning!E11,IF($M$3=Planning!$F$3,Planning!F11,IF($M$3=Planning!$G$3,Planning!G11,IF($M$3=Planning!$H$3,Planning!H11,IF($M$3=Planning!$H$3,Planning!H11,IF($M$3=Planning!$I$3,Planning!I11,IF($M$3=Planning!$J$3,Planning!J11,Planning!K11)))))))</f>
        <v>4.4999999999999998E-2</v>
      </c>
      <c r="N11" s="91">
        <f t="shared" si="0"/>
        <v>3.1E-2</v>
      </c>
      <c r="O11" s="92" t="str">
        <f t="shared" si="1"/>
        <v>Not achieved</v>
      </c>
    </row>
    <row r="12" spans="1:15" ht="16" x14ac:dyDescent="0.2">
      <c r="A12" s="79">
        <v>9</v>
      </c>
      <c r="B12" s="80" t="str">
        <f>Planning!B12</f>
        <v>Child-level</v>
      </c>
      <c r="C12" s="80" t="str">
        <f>Planning!C12</f>
        <v>Percentage of New Entrants in Primary with ECE Experience, male</v>
      </c>
      <c r="D12" s="80"/>
      <c r="E12" s="81">
        <v>0.39</v>
      </c>
      <c r="F12" s="81">
        <v>0.41</v>
      </c>
      <c r="G12" s="81">
        <v>0.42</v>
      </c>
      <c r="H12" s="81">
        <v>0.44</v>
      </c>
      <c r="I12" s="81">
        <v>0.43</v>
      </c>
      <c r="J12" s="81">
        <v>0.45</v>
      </c>
      <c r="K12" s="81">
        <v>0.49</v>
      </c>
      <c r="L12" s="91">
        <f>VLOOKUP(C12,Planning!C:K,2,FALSE)</f>
        <v>0.37</v>
      </c>
      <c r="M12" s="91">
        <f>IF($M$3=Planning!$E$3,Planning!E12,IF($M$3=Planning!$F$3,Planning!F12,IF($M$3=Planning!$G$3,Planning!G12,IF($M$3=Planning!$H$3,Planning!H12,IF($M$3=Planning!$H$3,Planning!H12,IF($M$3=Planning!$I$3,Planning!I12,IF($M$3=Planning!$J$3,Planning!J12,Planning!K12)))))))</f>
        <v>0.62000000000000011</v>
      </c>
      <c r="N12" s="91">
        <f t="shared" si="0"/>
        <v>0.43</v>
      </c>
      <c r="O12" s="92" t="str">
        <f t="shared" si="1"/>
        <v>Not achieved</v>
      </c>
    </row>
    <row r="13" spans="1:15" ht="16" x14ac:dyDescent="0.2">
      <c r="A13" s="79">
        <v>10</v>
      </c>
      <c r="B13" s="80" t="str">
        <f>Planning!B13</f>
        <v>Child-level</v>
      </c>
      <c r="C13" s="80" t="str">
        <f>Planning!C13</f>
        <v>Percentage of New Entrants in Primary with ECE Experience, female</v>
      </c>
      <c r="D13" s="80"/>
      <c r="E13" s="81">
        <v>0.25</v>
      </c>
      <c r="F13" s="81">
        <v>0.28999999999999998</v>
      </c>
      <c r="G13" s="81">
        <v>0.33</v>
      </c>
      <c r="H13" s="81">
        <v>0.38</v>
      </c>
      <c r="I13" s="81">
        <v>0.43</v>
      </c>
      <c r="J13" s="81">
        <v>0.47</v>
      </c>
      <c r="K13" s="81">
        <v>0.55000000000000004</v>
      </c>
      <c r="L13" s="91">
        <f>VLOOKUP(C13,Planning!C:K,2,FALSE)</f>
        <v>0.22</v>
      </c>
      <c r="M13" s="91">
        <f>IF($M$3=Planning!$E$3,Planning!E13,IF($M$3=Planning!$F$3,Planning!F13,IF($M$3=Planning!$G$3,Planning!G13,IF($M$3=Planning!$H$3,Planning!H13,IF($M$3=Planning!$H$3,Planning!H13,IF($M$3=Planning!$I$3,Planning!I13,IF($M$3=Planning!$J$3,Planning!J13,Planning!K13)))))))</f>
        <v>0.47</v>
      </c>
      <c r="N13" s="91">
        <f t="shared" si="0"/>
        <v>0.43</v>
      </c>
      <c r="O13" s="92" t="str">
        <f t="shared" si="1"/>
        <v>Not achieved</v>
      </c>
    </row>
    <row r="14" spans="1:15" ht="16" x14ac:dyDescent="0.2">
      <c r="A14" s="79">
        <v>11</v>
      </c>
      <c r="B14" s="80" t="str">
        <f>Planning!B14</f>
        <v>Teacher-level</v>
      </c>
      <c r="C14" s="80" t="str">
        <f>Planning!C14</f>
        <v>Percentage of Trained ECE Teachers, male</v>
      </c>
      <c r="D14" s="80"/>
      <c r="E14" s="81">
        <v>0.19</v>
      </c>
      <c r="F14" s="81">
        <v>0.27</v>
      </c>
      <c r="G14" s="81">
        <v>0.33</v>
      </c>
      <c r="H14" s="81">
        <v>0.36</v>
      </c>
      <c r="I14" s="81">
        <v>0.39</v>
      </c>
      <c r="J14" s="81">
        <v>0.42</v>
      </c>
      <c r="K14" s="81">
        <v>0.45</v>
      </c>
      <c r="L14" s="91">
        <f>VLOOKUP(C14,Planning!C:K,2,FALSE)</f>
        <v>0.15</v>
      </c>
      <c r="M14" s="91">
        <f>IF($M$3=Planning!$E$3,Planning!E14,IF($M$3=Planning!$F$3,Planning!F14,IF($M$3=Planning!$G$3,Planning!G14,IF($M$3=Planning!$H$3,Planning!H14,IF($M$3=Planning!$H$3,Planning!H14,IF($M$3=Planning!$I$3,Planning!I14,IF($M$3=Planning!$J$3,Planning!J14,Planning!K14)))))))</f>
        <v>0.35</v>
      </c>
      <c r="N14" s="91">
        <f t="shared" si="0"/>
        <v>0.39</v>
      </c>
      <c r="O14" s="92" t="str">
        <f t="shared" si="1"/>
        <v>Achieved</v>
      </c>
    </row>
    <row r="15" spans="1:15" ht="16" x14ac:dyDescent="0.2">
      <c r="A15" s="79">
        <v>12</v>
      </c>
      <c r="B15" s="80" t="str">
        <f>Planning!B15</f>
        <v>Teacher-level</v>
      </c>
      <c r="C15" s="80" t="str">
        <f>Planning!C15</f>
        <v>Percentage of Trained ECE Teachers, female</v>
      </c>
      <c r="D15" s="80"/>
      <c r="E15" s="81">
        <f>L15+2%</f>
        <v>0.24</v>
      </c>
      <c r="F15" s="81">
        <f>E15+2%</f>
        <v>0.26</v>
      </c>
      <c r="G15" s="81">
        <f t="shared" ref="G15:K15" si="2">F15+2%</f>
        <v>0.28000000000000003</v>
      </c>
      <c r="H15" s="81">
        <f t="shared" si="2"/>
        <v>0.30000000000000004</v>
      </c>
      <c r="I15" s="81">
        <f t="shared" si="2"/>
        <v>0.32000000000000006</v>
      </c>
      <c r="J15" s="81">
        <f t="shared" si="2"/>
        <v>0.34000000000000008</v>
      </c>
      <c r="K15" s="81">
        <f t="shared" si="2"/>
        <v>0.3600000000000001</v>
      </c>
      <c r="L15" s="91">
        <f>VLOOKUP(C15,Planning!C:K,2,FALSE)</f>
        <v>0.22</v>
      </c>
      <c r="M15" s="91">
        <f>IF($M$3=Planning!$E$3,Planning!E15,IF($M$3=Planning!$F$3,Planning!F15,IF($M$3=Planning!$G$3,Planning!G15,IF($M$3=Planning!$H$3,Planning!H15,IF($M$3=Planning!$H$3,Planning!H15,IF($M$3=Planning!$I$3,Planning!I15,IF($M$3=Planning!$J$3,Planning!J15,Planning!K15)))))))</f>
        <v>0.37000000000000011</v>
      </c>
      <c r="N15" s="91">
        <f t="shared" si="0"/>
        <v>0.32000000000000006</v>
      </c>
      <c r="O15" s="92" t="str">
        <f t="shared" si="1"/>
        <v>Not achieved</v>
      </c>
    </row>
    <row r="16" spans="1:15" ht="16" x14ac:dyDescent="0.2">
      <c r="A16" s="79">
        <v>13</v>
      </c>
      <c r="B16" s="80" t="str">
        <f>Planning!B16</f>
        <v>Teacher-level</v>
      </c>
      <c r="C16" s="80" t="str">
        <f>Planning!C16</f>
        <v>Percentage of Female Head Teachers in ECE Schools</v>
      </c>
      <c r="D16" s="80"/>
      <c r="E16" s="81">
        <f>L16+2%</f>
        <v>0.6</v>
      </c>
      <c r="F16" s="81">
        <f>E16+2%</f>
        <v>0.62</v>
      </c>
      <c r="G16" s="81">
        <f t="shared" ref="G16:K16" si="3">F16+2%</f>
        <v>0.64</v>
      </c>
      <c r="H16" s="81">
        <f t="shared" si="3"/>
        <v>0.66</v>
      </c>
      <c r="I16" s="81">
        <f t="shared" si="3"/>
        <v>0.68</v>
      </c>
      <c r="J16" s="81">
        <f t="shared" si="3"/>
        <v>0.70000000000000007</v>
      </c>
      <c r="K16" s="81">
        <f t="shared" si="3"/>
        <v>0.72000000000000008</v>
      </c>
      <c r="L16" s="91">
        <f>VLOOKUP(C16,Planning!C:K,2,FALSE)</f>
        <v>0.57999999999999996</v>
      </c>
      <c r="M16" s="91">
        <f>IF($M$3=Planning!$E$3,Planning!E16,IF($M$3=Planning!$F$3,Planning!F16,IF($M$3=Planning!$G$3,Planning!G16,IF($M$3=Planning!$H$3,Planning!H16,IF($M$3=Planning!$H$3,Planning!H16,IF($M$3=Planning!$I$3,Planning!I16,IF($M$3=Planning!$J$3,Planning!J16,Planning!K16)))))))</f>
        <v>0.73000000000000009</v>
      </c>
      <c r="N16" s="91">
        <f t="shared" si="0"/>
        <v>0.68</v>
      </c>
      <c r="O16" s="92" t="str">
        <f t="shared" si="1"/>
        <v>Not achieved</v>
      </c>
    </row>
    <row r="17" spans="1:15" ht="16" x14ac:dyDescent="0.2">
      <c r="A17" s="79">
        <v>14</v>
      </c>
      <c r="B17" s="80" t="str">
        <f>Planning!B17</f>
        <v>School-level</v>
      </c>
      <c r="C17" s="80" t="str">
        <f>Planning!C17</f>
        <v>Percentage of ECE Schools meeting the set Quality Standards</v>
      </c>
      <c r="D17" s="80"/>
      <c r="E17" s="81">
        <f>L17+2%</f>
        <v>0.13999999999999999</v>
      </c>
      <c r="F17" s="81">
        <f>E17+2%</f>
        <v>0.15999999999999998</v>
      </c>
      <c r="G17" s="81">
        <f t="shared" ref="G17:K17" si="4">F17+2%</f>
        <v>0.17999999999999997</v>
      </c>
      <c r="H17" s="81">
        <f t="shared" si="4"/>
        <v>0.19999999999999996</v>
      </c>
      <c r="I17" s="81">
        <f t="shared" si="4"/>
        <v>0.21999999999999995</v>
      </c>
      <c r="J17" s="81">
        <f t="shared" si="4"/>
        <v>0.23999999999999994</v>
      </c>
      <c r="K17" s="81">
        <f t="shared" si="4"/>
        <v>0.25999999999999995</v>
      </c>
      <c r="L17" s="91">
        <f>VLOOKUP(C17,Planning!C:K,2,FALSE)</f>
        <v>0.12</v>
      </c>
      <c r="M17" s="91">
        <f>IF($M$3=Planning!$E$3,Planning!E17,IF($M$3=Planning!$F$3,Planning!F17,IF($M$3=Planning!$G$3,Planning!G17,IF($M$3=Planning!$H$3,Planning!H17,IF($M$3=Planning!$H$3,Planning!H17,IF($M$3=Planning!$I$3,Planning!I17,IF($M$3=Planning!$J$3,Planning!J17,Planning!K17)))))))</f>
        <v>0.36999999999999994</v>
      </c>
      <c r="N17" s="91">
        <f t="shared" si="0"/>
        <v>0.21999999999999995</v>
      </c>
      <c r="O17" s="92" t="str">
        <f t="shared" si="1"/>
        <v>Not achieved</v>
      </c>
    </row>
    <row r="18" spans="1:15" ht="16" x14ac:dyDescent="0.2">
      <c r="A18" s="79">
        <v>15</v>
      </c>
      <c r="B18" s="80" t="str">
        <f>Planning!B18</f>
        <v>School-level</v>
      </c>
      <c r="C18" s="80" t="str">
        <f>Planning!C18</f>
        <v>Percentage of ECE Schools with Satisfactory Student-Teacher Ratio</v>
      </c>
      <c r="D18" s="80"/>
      <c r="E18" s="81">
        <f>L18+2%</f>
        <v>0.24</v>
      </c>
      <c r="F18" s="81">
        <f>E18+2%</f>
        <v>0.26</v>
      </c>
      <c r="G18" s="81">
        <f t="shared" ref="G18:K18" si="5">F18+2%</f>
        <v>0.28000000000000003</v>
      </c>
      <c r="H18" s="81">
        <f t="shared" si="5"/>
        <v>0.30000000000000004</v>
      </c>
      <c r="I18" s="81">
        <f t="shared" si="5"/>
        <v>0.32000000000000006</v>
      </c>
      <c r="J18" s="81">
        <f t="shared" si="5"/>
        <v>0.34000000000000008</v>
      </c>
      <c r="K18" s="81">
        <f t="shared" si="5"/>
        <v>0.3600000000000001</v>
      </c>
      <c r="L18" s="91">
        <f>VLOOKUP(C18,Planning!C:K,2,FALSE)</f>
        <v>0.22</v>
      </c>
      <c r="M18" s="91">
        <f>IF($M$3=Planning!$E$3,Planning!E18,IF($M$3=Planning!$F$3,Planning!F18,IF($M$3=Planning!$G$3,Planning!G18,IF($M$3=Planning!$H$3,Planning!H18,IF($M$3=Planning!$H$3,Planning!H18,IF($M$3=Planning!$I$3,Planning!I18,IF($M$3=Planning!$J$3,Planning!J18,Planning!K18)))))))</f>
        <v>0.37000000000000011</v>
      </c>
      <c r="N18" s="91">
        <f t="shared" si="0"/>
        <v>0.32000000000000006</v>
      </c>
      <c r="O18" s="92" t="str">
        <f t="shared" si="1"/>
        <v>Not achieved</v>
      </c>
    </row>
    <row r="19" spans="1:15" ht="16" x14ac:dyDescent="0.2">
      <c r="A19" s="79">
        <v>16</v>
      </c>
      <c r="B19" s="80" t="str">
        <f>Planning!B19</f>
        <v>School-level</v>
      </c>
      <c r="C19" s="80" t="str">
        <f>Planning!C19</f>
        <v>Number of Schools with ECE Classes</v>
      </c>
      <c r="D19" s="80"/>
      <c r="E19" s="84">
        <f>L19+30</f>
        <v>1273</v>
      </c>
      <c r="F19" s="84">
        <f>E19+25</f>
        <v>1298</v>
      </c>
      <c r="G19" s="84">
        <f t="shared" ref="G19:K19" si="6">F19+25</f>
        <v>1323</v>
      </c>
      <c r="H19" s="84">
        <f t="shared" si="6"/>
        <v>1348</v>
      </c>
      <c r="I19" s="84">
        <f t="shared" si="6"/>
        <v>1373</v>
      </c>
      <c r="J19" s="84">
        <f t="shared" si="6"/>
        <v>1398</v>
      </c>
      <c r="K19" s="84">
        <f t="shared" si="6"/>
        <v>1423</v>
      </c>
      <c r="L19" s="94">
        <f>VLOOKUP(C19,Planning!C:K,2,FALSE)</f>
        <v>1243</v>
      </c>
      <c r="M19" s="94">
        <f>IF($M$3=Planning!$E$3,Planning!E19,IF($M$3=Planning!$F$3,Planning!F19,IF($M$3=Planning!$G$3,Planning!G19,IF($M$3=Planning!$H$3,Planning!H19,IF($M$3=Planning!$H$3,Planning!H19,IF($M$3=Planning!$I$3,Planning!I19,IF($M$3=Planning!$J$3,Planning!J19,Planning!K19)))))))</f>
        <v>1493</v>
      </c>
      <c r="N19" s="94">
        <f t="shared" si="0"/>
        <v>1373</v>
      </c>
      <c r="O19" s="92" t="str">
        <f t="shared" si="1"/>
        <v>Not achieved</v>
      </c>
    </row>
    <row r="20" spans="1:15" ht="16" x14ac:dyDescent="0.2">
      <c r="A20" s="79">
        <v>17</v>
      </c>
      <c r="B20" s="80" t="str">
        <f>Planning!B20</f>
        <v>System-level</v>
      </c>
      <c r="C20" s="80" t="str">
        <f>Planning!C20</f>
        <v>Pre-Primary Pupil-Qualified Teacher Ratio</v>
      </c>
      <c r="D20" s="80"/>
      <c r="E20" s="84">
        <f>L20-3</f>
        <v>72</v>
      </c>
      <c r="F20" s="84">
        <f>E20-3</f>
        <v>69</v>
      </c>
      <c r="G20" s="84">
        <f t="shared" ref="G20:J21" si="7">F20-3</f>
        <v>66</v>
      </c>
      <c r="H20" s="84">
        <f t="shared" si="7"/>
        <v>63</v>
      </c>
      <c r="I20" s="84">
        <f t="shared" si="7"/>
        <v>60</v>
      </c>
      <c r="J20" s="84">
        <f t="shared" si="7"/>
        <v>57</v>
      </c>
      <c r="K20" s="84">
        <f>J20-3</f>
        <v>54</v>
      </c>
      <c r="L20" s="94">
        <f>VLOOKUP(C20,Planning!C:K,2,FALSE)</f>
        <v>75</v>
      </c>
      <c r="M20" s="94">
        <f>IF($M$3=Planning!$E$3,Planning!E20,IF($M$3=Planning!$F$3,Planning!F20,IF($M$3=Planning!$G$3,Planning!G20,IF($M$3=Planning!$H$3,Planning!H20,IF($M$3=Planning!$H$3,Planning!H20,IF($M$3=Planning!$I$3,Planning!I20,IF($M$3=Planning!$J$3,Planning!J20,Planning!K20)))))))</f>
        <v>55</v>
      </c>
      <c r="N20" s="94">
        <f t="shared" si="0"/>
        <v>60</v>
      </c>
      <c r="O20" s="92" t="str">
        <f t="shared" si="1"/>
        <v>Achieved</v>
      </c>
    </row>
    <row r="21" spans="1:15" ht="16" x14ac:dyDescent="0.2">
      <c r="A21" s="79">
        <v>18</v>
      </c>
      <c r="B21" s="80" t="str">
        <f>Planning!B21</f>
        <v>System-level</v>
      </c>
      <c r="C21" s="80" t="str">
        <f>Planning!C21</f>
        <v>Pre-Primary Pupil-Teacher Ratio</v>
      </c>
      <c r="D21" s="80"/>
      <c r="E21" s="84">
        <v>60</v>
      </c>
      <c r="F21" s="84">
        <f>E21-3</f>
        <v>57</v>
      </c>
      <c r="G21" s="84">
        <f t="shared" si="7"/>
        <v>54</v>
      </c>
      <c r="H21" s="84">
        <f t="shared" si="7"/>
        <v>51</v>
      </c>
      <c r="I21" s="84">
        <f t="shared" si="7"/>
        <v>48</v>
      </c>
      <c r="J21" s="84">
        <f t="shared" si="7"/>
        <v>45</v>
      </c>
      <c r="K21" s="84">
        <f>J21-3</f>
        <v>42</v>
      </c>
      <c r="L21" s="94">
        <f>VLOOKUP(C21,Planning!C:K,2,FALSE)</f>
        <v>65</v>
      </c>
      <c r="M21" s="94">
        <f>IF($M$3=Planning!$E$3,Planning!E21,IF($M$3=Planning!$F$3,Planning!F21,IF($M$3=Planning!$G$3,Planning!G21,IF($M$3=Planning!$H$3,Planning!H21,IF($M$3=Planning!$H$3,Planning!H21,IF($M$3=Planning!$I$3,Planning!I21,IF($M$3=Planning!$J$3,Planning!J21,Planning!K21)))))))</f>
        <v>50</v>
      </c>
      <c r="N21" s="94">
        <f t="shared" si="0"/>
        <v>48</v>
      </c>
      <c r="O21" s="92" t="str">
        <f t="shared" si="1"/>
        <v>Not achieved</v>
      </c>
    </row>
    <row r="22" spans="1:15" ht="16" x14ac:dyDescent="0.2">
      <c r="A22" s="79">
        <v>19</v>
      </c>
      <c r="B22" s="80" t="str">
        <f>Planning!B22</f>
        <v>System-level</v>
      </c>
      <c r="C22" s="80" t="str">
        <f>Planning!C22</f>
        <v>Percentage Share of ECE in Education Budget</v>
      </c>
      <c r="D22" s="80"/>
      <c r="E22" s="83">
        <f>L22+0.2%</f>
        <v>2.4E-2</v>
      </c>
      <c r="F22" s="83">
        <f>E22+0.2%</f>
        <v>2.6000000000000002E-2</v>
      </c>
      <c r="G22" s="83">
        <f t="shared" ref="G22:K22" si="8">F22+0.2%</f>
        <v>2.8000000000000004E-2</v>
      </c>
      <c r="H22" s="83">
        <f t="shared" si="8"/>
        <v>3.0000000000000006E-2</v>
      </c>
      <c r="I22" s="83">
        <f t="shared" si="8"/>
        <v>3.2000000000000008E-2</v>
      </c>
      <c r="J22" s="83">
        <f t="shared" si="8"/>
        <v>3.4000000000000009E-2</v>
      </c>
      <c r="K22" s="83">
        <f t="shared" si="8"/>
        <v>3.6000000000000011E-2</v>
      </c>
      <c r="L22" s="95">
        <f>VLOOKUP(C22,Planning!C:K,2,FALSE)</f>
        <v>2.1999999999999999E-2</v>
      </c>
      <c r="M22" s="95">
        <f>IF($M$3=Planning!$E$3,Planning!E22,IF($M$3=Planning!$F$3,Planning!F22,IF($M$3=Planning!$G$3,Planning!G22,IF($M$3=Planning!$H$3,Planning!H22,IF($M$3=Planning!$H$3,Planning!H22,IF($M$3=Planning!$I$3,Planning!I22,IF($M$3=Planning!$J$3,Planning!J22,Planning!K22)))))))</f>
        <v>3.6999999999999998E-2</v>
      </c>
      <c r="N22" s="95">
        <f t="shared" si="0"/>
        <v>3.2000000000000008E-2</v>
      </c>
      <c r="O22" s="92" t="str">
        <f t="shared" si="1"/>
        <v>Not achieved</v>
      </c>
    </row>
    <row r="23" spans="1:15" ht="16" x14ac:dyDescent="0.2">
      <c r="A23" s="79">
        <v>20</v>
      </c>
      <c r="B23" s="80" t="str">
        <f>Planning!B23</f>
        <v>System-level</v>
      </c>
      <c r="C23" s="80" t="str">
        <f>Planning!C23</f>
        <v>Budget Committed for ECE (in absolute terms) - million local currency</v>
      </c>
      <c r="D23" s="80"/>
      <c r="E23" s="85">
        <f>L23+5000</f>
        <v>139541</v>
      </c>
      <c r="F23" s="85">
        <f>E23+10000</f>
        <v>149541</v>
      </c>
      <c r="G23" s="85">
        <f t="shared" ref="G23:K23" si="9">F23+10000</f>
        <v>159541</v>
      </c>
      <c r="H23" s="85">
        <f t="shared" si="9"/>
        <v>169541</v>
      </c>
      <c r="I23" s="85">
        <f t="shared" si="9"/>
        <v>179541</v>
      </c>
      <c r="J23" s="85">
        <f t="shared" si="9"/>
        <v>189541</v>
      </c>
      <c r="K23" s="85">
        <f t="shared" si="9"/>
        <v>199541</v>
      </c>
      <c r="L23" s="96">
        <f>VLOOKUP(C23,Planning!C:K,2,FALSE)</f>
        <v>134541</v>
      </c>
      <c r="M23" s="96">
        <f>IF($M$3=Planning!$E$3,Planning!E23,IF($M$3=Planning!$F$3,Planning!F23,IF($M$3=Planning!$G$3,Planning!G23,IF($M$3=Planning!$H$3,Planning!H23,IF($M$3=Planning!$H$3,Planning!H23,IF($M$3=Planning!$I$3,Planning!I23,IF($M$3=Planning!$J$3,Planning!J23,Planning!K23)))))))</f>
        <v>184541</v>
      </c>
      <c r="N23" s="96">
        <f t="shared" si="0"/>
        <v>179541</v>
      </c>
      <c r="O23" s="92" t="str">
        <f t="shared" si="1"/>
        <v>Not achieved</v>
      </c>
    </row>
    <row r="24" spans="1:15" ht="16" x14ac:dyDescent="0.2">
      <c r="A24" s="79">
        <v>21</v>
      </c>
      <c r="B24" s="86" t="str">
        <f>Planning!B24</f>
        <v>Add from above</v>
      </c>
      <c r="C24" s="86" t="str">
        <f>Planning!C24</f>
        <v>Can be added as per country needs - percentage indicator</v>
      </c>
      <c r="D24" s="86"/>
      <c r="E24" s="81"/>
      <c r="F24" s="81"/>
      <c r="G24" s="81"/>
      <c r="H24" s="81"/>
      <c r="I24" s="81"/>
      <c r="J24" s="81"/>
      <c r="K24" s="81"/>
      <c r="L24" s="91">
        <f>VLOOKUP(C24,Planning!C:K,2,FALSE)</f>
        <v>0</v>
      </c>
      <c r="M24" s="91">
        <f>IF($M$3=Planning!$E$3,Planning!E24,IF($M$3=Planning!$F$3,Planning!F24,IF($M$3=Planning!$G$3,Planning!G24,IF($M$3=Planning!$H$3,Planning!H24,IF($M$3=Planning!$H$3,Planning!H24,IF($M$3=Planning!$I$3,Planning!I24,IF($M$3=Planning!$J$3,Planning!J24,Planning!K24)))))))</f>
        <v>0</v>
      </c>
      <c r="N24" s="91">
        <f t="shared" si="0"/>
        <v>0</v>
      </c>
      <c r="O24" s="92" t="str">
        <f t="shared" si="1"/>
        <v>Not achieved</v>
      </c>
    </row>
    <row r="25" spans="1:15" ht="16" x14ac:dyDescent="0.2">
      <c r="A25" s="79">
        <v>22</v>
      </c>
      <c r="B25" s="86" t="str">
        <f>Planning!B25</f>
        <v>Add from above</v>
      </c>
      <c r="C25" s="86" t="str">
        <f>Planning!C25</f>
        <v>Can be added as per country needs - percentage indicator</v>
      </c>
      <c r="D25" s="86"/>
      <c r="E25" s="81"/>
      <c r="F25" s="81"/>
      <c r="G25" s="81"/>
      <c r="H25" s="81"/>
      <c r="I25" s="81"/>
      <c r="J25" s="81"/>
      <c r="K25" s="81"/>
      <c r="L25" s="91">
        <f>VLOOKUP(C25,Planning!C:K,2,FALSE)</f>
        <v>0</v>
      </c>
      <c r="M25" s="91">
        <f>IF($M$3=Planning!$E$3,Planning!E25,IF($M$3=Planning!$F$3,Planning!F25,IF($M$3=Planning!$G$3,Planning!G25,IF($M$3=Planning!$H$3,Planning!H25,IF($M$3=Planning!$H$3,Planning!H25,IF($M$3=Planning!$I$3,Planning!I25,IF($M$3=Planning!$J$3,Planning!J25,Planning!K25)))))))</f>
        <v>0</v>
      </c>
      <c r="N25" s="91">
        <f t="shared" si="0"/>
        <v>0</v>
      </c>
      <c r="O25" s="92" t="str">
        <f t="shared" si="1"/>
        <v>Not achieved</v>
      </c>
    </row>
    <row r="26" spans="1:15" ht="16" x14ac:dyDescent="0.2">
      <c r="A26" s="79">
        <v>23</v>
      </c>
      <c r="B26" s="86" t="str">
        <f>Planning!B26</f>
        <v>Add from above</v>
      </c>
      <c r="C26" s="86" t="str">
        <f>Planning!C26</f>
        <v>Can be added as per country needs - number indicator</v>
      </c>
      <c r="D26" s="86"/>
      <c r="E26" s="84"/>
      <c r="F26" s="84"/>
      <c r="G26" s="84"/>
      <c r="H26" s="84"/>
      <c r="I26" s="84"/>
      <c r="J26" s="84"/>
      <c r="K26" s="84"/>
      <c r="L26" s="94">
        <f>VLOOKUP(C26,Planning!C:K,2,FALSE)</f>
        <v>0</v>
      </c>
      <c r="M26" s="94">
        <f>IF($M$3=Planning!$E$3,Planning!E26,IF($M$3=Planning!$F$3,Planning!F26,IF($M$3=Planning!$G$3,Planning!G26,IF($M$3=Planning!$H$3,Planning!H26,IF($M$3=Planning!$H$3,Planning!H26,IF($M$3=Planning!$I$3,Planning!I26,IF($M$3=Planning!$J$3,Planning!J26,Planning!K26)))))))</f>
        <v>0</v>
      </c>
      <c r="N26" s="94">
        <f t="shared" si="0"/>
        <v>0</v>
      </c>
      <c r="O26" s="92" t="str">
        <f t="shared" si="1"/>
        <v>Not achieved</v>
      </c>
    </row>
    <row r="27" spans="1:15" ht="16" x14ac:dyDescent="0.2">
      <c r="A27" s="79">
        <v>24</v>
      </c>
      <c r="B27" s="86" t="str">
        <f>Planning!B27</f>
        <v>Add from above</v>
      </c>
      <c r="C27" s="86" t="str">
        <f>Planning!C27</f>
        <v>Can be added as per country needs - number indicator</v>
      </c>
      <c r="D27" s="86"/>
      <c r="E27" s="84"/>
      <c r="F27" s="84"/>
      <c r="G27" s="84"/>
      <c r="H27" s="84"/>
      <c r="I27" s="84"/>
      <c r="J27" s="84"/>
      <c r="K27" s="84"/>
      <c r="L27" s="94">
        <f>VLOOKUP(C27,Planning!C:K,2,FALSE)</f>
        <v>0</v>
      </c>
      <c r="M27" s="94">
        <f>IF($M$3=Planning!$E$3,Planning!E27,IF($M$3=Planning!$F$3,Planning!F27,IF($M$3=Planning!$G$3,Planning!G27,IF($M$3=Planning!$H$3,Planning!H27,IF($M$3=Planning!$H$3,Planning!H27,IF($M$3=Planning!$I$3,Planning!I27,IF($M$3=Planning!$J$3,Planning!J27,Planning!K27)))))))</f>
        <v>0</v>
      </c>
      <c r="N27" s="94">
        <f t="shared" si="0"/>
        <v>0</v>
      </c>
      <c r="O27" s="92" t="str">
        <f t="shared" si="1"/>
        <v>Not achieved</v>
      </c>
    </row>
    <row r="28" spans="1:15" ht="16" x14ac:dyDescent="0.2">
      <c r="A28" s="79">
        <v>25</v>
      </c>
      <c r="B28" s="86" t="str">
        <f>Planning!B28</f>
        <v>Add from above</v>
      </c>
      <c r="C28" s="86" t="str">
        <f>Planning!C28</f>
        <v>Can be added as per country needs - number indicator</v>
      </c>
      <c r="D28" s="86"/>
      <c r="E28" s="84"/>
      <c r="F28" s="84"/>
      <c r="G28" s="84"/>
      <c r="H28" s="84"/>
      <c r="I28" s="84"/>
      <c r="J28" s="84"/>
      <c r="K28" s="84"/>
      <c r="L28" s="94">
        <f>VLOOKUP(C28,Planning!C:K,2,FALSE)</f>
        <v>0</v>
      </c>
      <c r="M28" s="94">
        <f>IF($M$3=Planning!$E$3,Planning!E28,IF($M$3=Planning!$F$3,Planning!F28,IF($M$3=Planning!$G$3,Planning!G28,IF($M$3=Planning!$H$3,Planning!H28,IF($M$3=Planning!$H$3,Planning!H28,IF($M$3=Planning!$I$3,Planning!I28,IF($M$3=Planning!$J$3,Planning!J28,Planning!K28)))))))</f>
        <v>0</v>
      </c>
      <c r="N28" s="94">
        <f t="shared" si="0"/>
        <v>0</v>
      </c>
      <c r="O28" s="92" t="str">
        <f t="shared" si="1"/>
        <v>Not achieved</v>
      </c>
    </row>
  </sheetData>
  <sheetProtection algorithmName="SHA-512" hashValue="BW4m2le25Wu2sKFOQtyRl3TyCtKUHBfDblfo2cm3oRYPRKD1W2C07r1JXvnIC+toaeZ1kclK2ZdEOGU6E/m8Bw==" saltValue="VtE53Wvii+z1z4D18mrDog==" spinCount="100000" sheet="1" objects="1" scenarios="1"/>
  <phoneticPr fontId="3" type="noConversion"/>
  <conditionalFormatting sqref="E4">
    <cfRule type="expression" dxfId="2" priority="4">
      <formula>"if($F$4&lt;Planning!$G$4)"</formula>
    </cfRule>
  </conditionalFormatting>
  <conditionalFormatting sqref="O4:O28">
    <cfRule type="notContainsText" dxfId="1" priority="1" operator="notContains" text="Not">
      <formula>ISERROR(SEARCH("Not",O4))</formula>
    </cfRule>
    <cfRule type="containsText" dxfId="0" priority="2" stopIfTrue="1" operator="containsText" text="Not achieved">
      <formula>NOT(ISERROR(SEARCH("Not achieved",O4)))</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CF479-533B-4744-8E2B-1BC7EA376686}">
  <dimension ref="A1:I31"/>
  <sheetViews>
    <sheetView workbookViewId="0">
      <selection activeCell="F5" sqref="F5"/>
    </sheetView>
  </sheetViews>
  <sheetFormatPr baseColWidth="10" defaultColWidth="8.83203125" defaultRowHeight="15" x14ac:dyDescent="0.2"/>
  <cols>
    <col min="1" max="1" width="43.6640625" bestFit="1" customWidth="1"/>
    <col min="2" max="8" width="16.5" customWidth="1"/>
    <col min="9" max="9" width="13.5" customWidth="1"/>
  </cols>
  <sheetData>
    <row r="1" spans="1:9" ht="16" x14ac:dyDescent="0.2">
      <c r="A1" s="73" t="s">
        <v>48</v>
      </c>
      <c r="B1" s="74"/>
      <c r="C1" s="74"/>
      <c r="D1" s="74"/>
      <c r="E1" s="74"/>
      <c r="F1" s="74"/>
      <c r="G1" s="74"/>
      <c r="H1" s="74"/>
      <c r="I1" s="74"/>
    </row>
    <row r="2" spans="1:9" ht="16" x14ac:dyDescent="0.2">
      <c r="A2" s="73"/>
      <c r="B2" s="97" t="s">
        <v>51</v>
      </c>
      <c r="C2" s="74"/>
      <c r="D2" s="74"/>
      <c r="E2" s="74"/>
      <c r="F2" s="74"/>
      <c r="G2" s="74"/>
      <c r="H2" s="74"/>
      <c r="I2" s="75" t="s">
        <v>58</v>
      </c>
    </row>
    <row r="3" spans="1:9" ht="16" x14ac:dyDescent="0.2">
      <c r="A3" s="77" t="s">
        <v>8</v>
      </c>
      <c r="B3" s="98">
        <f>Monitoring!E3</f>
        <v>2024</v>
      </c>
      <c r="C3" s="98">
        <f>Monitoring!F3</f>
        <v>2025</v>
      </c>
      <c r="D3" s="98">
        <f>Monitoring!G3</f>
        <v>2026</v>
      </c>
      <c r="E3" s="98">
        <f>Monitoring!H3</f>
        <v>2027</v>
      </c>
      <c r="F3" s="98">
        <f>Monitoring!I3</f>
        <v>2028</v>
      </c>
      <c r="G3" s="98">
        <f>Monitoring!J3</f>
        <v>2029</v>
      </c>
      <c r="H3" s="98">
        <f>Monitoring!K3</f>
        <v>2030</v>
      </c>
      <c r="I3" s="99">
        <f>Dashboard!C26</f>
        <v>2028</v>
      </c>
    </row>
    <row r="4" spans="1:9" ht="16" x14ac:dyDescent="0.2">
      <c r="A4" s="80" t="s">
        <v>49</v>
      </c>
      <c r="B4" s="85">
        <v>8349234</v>
      </c>
      <c r="C4" s="100">
        <v>8561234</v>
      </c>
      <c r="D4" s="100">
        <v>8502891</v>
      </c>
      <c r="E4" s="100">
        <v>8912514</v>
      </c>
      <c r="F4" s="100">
        <v>8900156</v>
      </c>
      <c r="G4" s="100">
        <v>8901174</v>
      </c>
      <c r="H4" s="100">
        <v>8920146</v>
      </c>
      <c r="I4" s="100">
        <f>IF($I$3=$B$3,B4,IF($I$3=$C$3,C4,IF($I$3=$D$3,D4,IF($I$3=$E$3,E4,IF($I$3=$F$3,F4,IF($I$3=$G$3,G4,H4))))))</f>
        <v>8900156</v>
      </c>
    </row>
    <row r="5" spans="1:9" ht="16" x14ac:dyDescent="0.2">
      <c r="A5" s="80" t="s">
        <v>50</v>
      </c>
      <c r="B5" s="85">
        <f>82%*B4</f>
        <v>6846371.8799999999</v>
      </c>
      <c r="C5" s="100">
        <v>6902156</v>
      </c>
      <c r="D5" s="100">
        <v>6801156</v>
      </c>
      <c r="E5" s="100">
        <v>6809456</v>
      </c>
      <c r="F5" s="100">
        <v>6701132</v>
      </c>
      <c r="G5" s="100">
        <v>7001164</v>
      </c>
      <c r="H5" s="100">
        <v>7131208</v>
      </c>
      <c r="I5" s="100">
        <f t="shared" ref="I5:I9" si="0">IF($I$3=$B$3,B5,IF($I$3=$C$3,C5,IF($I$3=$D$3,D5,IF($I$3=$E$3,E5,IF($I$3=$F$3,F5,IF($I$3=$G$3,G5,H5))))))</f>
        <v>6701132</v>
      </c>
    </row>
    <row r="6" spans="1:9" ht="16" x14ac:dyDescent="0.2">
      <c r="A6" s="101" t="s">
        <v>54</v>
      </c>
      <c r="B6" s="103">
        <f>B4-B5</f>
        <v>1502862.12</v>
      </c>
      <c r="C6" s="103">
        <f t="shared" ref="C6:H6" si="1">C4-C5</f>
        <v>1659078</v>
      </c>
      <c r="D6" s="103">
        <f t="shared" si="1"/>
        <v>1701735</v>
      </c>
      <c r="E6" s="103">
        <f t="shared" si="1"/>
        <v>2103058</v>
      </c>
      <c r="F6" s="103">
        <f t="shared" si="1"/>
        <v>2199024</v>
      </c>
      <c r="G6" s="103">
        <f t="shared" si="1"/>
        <v>1900010</v>
      </c>
      <c r="H6" s="103">
        <f t="shared" si="1"/>
        <v>1788938</v>
      </c>
      <c r="I6" s="103">
        <f t="shared" si="0"/>
        <v>2199024</v>
      </c>
    </row>
    <row r="7" spans="1:9" ht="16" x14ac:dyDescent="0.2">
      <c r="A7" s="102" t="s">
        <v>55</v>
      </c>
      <c r="B7" s="85">
        <v>3657203</v>
      </c>
      <c r="C7" s="100">
        <v>4562125</v>
      </c>
      <c r="D7" s="100">
        <v>5823126</v>
      </c>
      <c r="E7" s="100">
        <v>4956125</v>
      </c>
      <c r="F7" s="100">
        <v>5521734</v>
      </c>
      <c r="G7" s="100">
        <v>5147105</v>
      </c>
      <c r="H7" s="100">
        <v>5922179</v>
      </c>
      <c r="I7" s="100">
        <f t="shared" si="0"/>
        <v>5521734</v>
      </c>
    </row>
    <row r="8" spans="1:9" ht="16" x14ac:dyDescent="0.2">
      <c r="A8" s="102" t="s">
        <v>56</v>
      </c>
      <c r="B8" s="104">
        <f>B5-B7</f>
        <v>3189168.88</v>
      </c>
      <c r="C8" s="104">
        <f t="shared" ref="C8:H8" si="2">C5-C7</f>
        <v>2340031</v>
      </c>
      <c r="D8" s="104">
        <f t="shared" si="2"/>
        <v>978030</v>
      </c>
      <c r="E8" s="104">
        <f t="shared" si="2"/>
        <v>1853331</v>
      </c>
      <c r="F8" s="104">
        <f t="shared" si="2"/>
        <v>1179398</v>
      </c>
      <c r="G8" s="104">
        <f t="shared" si="2"/>
        <v>1854059</v>
      </c>
      <c r="H8" s="104">
        <f t="shared" si="2"/>
        <v>1209029</v>
      </c>
      <c r="I8" s="104">
        <f t="shared" si="0"/>
        <v>1179398</v>
      </c>
    </row>
    <row r="9" spans="1:9" ht="16" x14ac:dyDescent="0.2">
      <c r="A9" s="102" t="s">
        <v>53</v>
      </c>
      <c r="B9" s="105">
        <f>B7/B5</f>
        <v>0.53418117860112502</v>
      </c>
      <c r="C9" s="105">
        <f t="shared" ref="C9:H9" si="3">C7/C5</f>
        <v>0.66097100674050258</v>
      </c>
      <c r="D9" s="105">
        <f t="shared" si="3"/>
        <v>0.85619650541760839</v>
      </c>
      <c r="E9" s="105">
        <f t="shared" si="3"/>
        <v>0.7278298002072412</v>
      </c>
      <c r="F9" s="105">
        <f t="shared" si="3"/>
        <v>0.82400018384953466</v>
      </c>
      <c r="G9" s="105">
        <f t="shared" si="3"/>
        <v>0.73517846460959924</v>
      </c>
      <c r="H9" s="105">
        <f t="shared" si="3"/>
        <v>0.83045943969100322</v>
      </c>
      <c r="I9" s="105">
        <f t="shared" si="0"/>
        <v>0.82400018384953466</v>
      </c>
    </row>
    <row r="22" spans="1:5" x14ac:dyDescent="0.2">
      <c r="A22" s="32"/>
    </row>
    <row r="30" spans="1:5" x14ac:dyDescent="0.2">
      <c r="D30" s="33"/>
      <c r="E30" s="34"/>
    </row>
    <row r="31" spans="1:5" x14ac:dyDescent="0.2">
      <c r="D31" s="35"/>
    </row>
  </sheetData>
  <sheetProtection algorithmName="SHA-512" hashValue="XYkY9ZvlNUWaAPSCS0mQYec89KfQKutNcO1pJq1aiFF5KakFCeKNcaPhydGeoBEgFaelSXl3gXnr2g6feUCA6w==" saltValue="XYgoLy4LBApDs4kJ5jVAGw=="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Dashboard</vt:lpstr>
      <vt:lpstr>Planning</vt:lpstr>
      <vt:lpstr>Monitoring</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Abdullah Alam</cp:lastModifiedBy>
  <dcterms:created xsi:type="dcterms:W3CDTF">2022-11-23T14:34:52Z</dcterms:created>
  <dcterms:modified xsi:type="dcterms:W3CDTF">2023-03-13T18:58:03Z</dcterms:modified>
</cp:coreProperties>
</file>